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75" yWindow="65521" windowWidth="15480" windowHeight="11640" activeTab="1"/>
  </bookViews>
  <sheets>
    <sheet name="plot" sheetId="1" r:id="rId1"/>
    <sheet name="worksheet" sheetId="2" r:id="rId2"/>
  </sheets>
  <definedNames/>
  <calcPr fullCalcOnLoad="1"/>
</workbook>
</file>

<file path=xl/sharedStrings.xml><?xml version="1.0" encoding="utf-8"?>
<sst xmlns="http://schemas.openxmlformats.org/spreadsheetml/2006/main" count="101" uniqueCount="77">
  <si>
    <t>parameters</t>
  </si>
  <si>
    <t>units</t>
  </si>
  <si>
    <t>sources and notes</t>
  </si>
  <si>
    <r>
      <t xml:space="preserve">melt temperature </t>
    </r>
    <r>
      <rPr>
        <i/>
        <sz val="9"/>
        <rFont val="Geneva"/>
        <family val="0"/>
      </rPr>
      <t>t</t>
    </r>
    <r>
      <rPr>
        <sz val="9"/>
        <rFont val="Geneva"/>
        <family val="0"/>
      </rPr>
      <t xml:space="preserve"> =</t>
    </r>
  </si>
  <si>
    <r>
      <t>log</t>
    </r>
    <r>
      <rPr>
        <i/>
        <sz val="9"/>
        <rFont val="Geneva"/>
        <family val="0"/>
      </rPr>
      <t>A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T_</t>
    </r>
    <r>
      <rPr>
        <sz val="9"/>
        <rFont val="Geneva"/>
        <family val="0"/>
      </rPr>
      <t>0</t>
    </r>
    <r>
      <rPr>
        <i/>
        <sz val="9"/>
        <rFont val="Geneva"/>
        <family val="0"/>
      </rPr>
      <t>)</t>
    </r>
    <r>
      <rPr>
        <sz val="9"/>
        <rFont val="Geneva"/>
        <family val="0"/>
      </rPr>
      <t xml:space="preserve"> =</t>
    </r>
  </si>
  <si>
    <r>
      <t xml:space="preserve">melt temperature </t>
    </r>
    <r>
      <rPr>
        <i/>
        <sz val="9"/>
        <rFont val="Geneva"/>
        <family val="0"/>
      </rPr>
      <t>T</t>
    </r>
    <r>
      <rPr>
        <sz val="9"/>
        <rFont val="Geneva"/>
        <family val="0"/>
      </rPr>
      <t xml:space="preserve"> =</t>
    </r>
  </si>
  <si>
    <r>
      <t xml:space="preserve">WLF </t>
    </r>
    <r>
      <rPr>
        <i/>
        <sz val="9"/>
        <rFont val="Geneva"/>
        <family val="0"/>
      </rPr>
      <t>c</t>
    </r>
    <r>
      <rPr>
        <sz val="9"/>
        <rFont val="Geneva"/>
        <family val="0"/>
      </rPr>
      <t>_</t>
    </r>
    <r>
      <rPr>
        <sz val="9"/>
        <rFont val="Geneva"/>
        <family val="0"/>
      </rPr>
      <t>1 =</t>
    </r>
  </si>
  <si>
    <r>
      <t xml:space="preserve">WLF </t>
    </r>
    <r>
      <rPr>
        <i/>
        <sz val="9"/>
        <rFont val="Geneva"/>
        <family val="0"/>
      </rPr>
      <t>c</t>
    </r>
    <r>
      <rPr>
        <sz val="9"/>
        <rFont val="Geneva"/>
        <family val="0"/>
      </rPr>
      <t>_2 =</t>
    </r>
  </si>
  <si>
    <r>
      <t xml:space="preserve">concentration </t>
    </r>
    <r>
      <rPr>
        <i/>
        <sz val="9"/>
        <rFont val="Geneva"/>
        <family val="0"/>
      </rPr>
      <t>c</t>
    </r>
    <r>
      <rPr>
        <sz val="9"/>
        <rFont val="Geneva"/>
        <family val="0"/>
      </rPr>
      <t xml:space="preserve"> =</t>
    </r>
  </si>
  <si>
    <t>mL/g</t>
  </si>
  <si>
    <t>Pa</t>
  </si>
  <si>
    <t>Pa-s</t>
  </si>
  <si>
    <r>
      <t xml:space="preserve">HN </t>
    </r>
    <r>
      <rPr>
        <i/>
        <sz val="9"/>
        <rFont val="Symbol"/>
        <family val="0"/>
      </rPr>
      <t>a</t>
    </r>
    <r>
      <rPr>
        <sz val="9"/>
        <rFont val="Geneva"/>
        <family val="0"/>
      </rPr>
      <t xml:space="preserve"> =</t>
    </r>
  </si>
  <si>
    <t>s</t>
  </si>
  <si>
    <t>—</t>
  </si>
  <si>
    <t xml:space="preserve"> =</t>
  </si>
  <si>
    <r>
      <t>log</t>
    </r>
    <r>
      <rPr>
        <i/>
        <sz val="9"/>
        <rFont val="Symbol"/>
        <family val="0"/>
      </rPr>
      <t>w</t>
    </r>
  </si>
  <si>
    <t>R</t>
  </si>
  <si>
    <t>q</t>
  </si>
  <si>
    <r>
      <t xml:space="preserve">HN </t>
    </r>
    <r>
      <rPr>
        <i/>
        <sz val="9"/>
        <rFont val="Symbol"/>
        <family val="0"/>
      </rPr>
      <t>n</t>
    </r>
    <r>
      <rPr>
        <sz val="9"/>
        <rFont val="Geneva"/>
        <family val="0"/>
      </rPr>
      <t xml:space="preserve"> =</t>
    </r>
  </si>
  <si>
    <r>
      <t xml:space="preserve">Mark-Houwink </t>
    </r>
    <r>
      <rPr>
        <i/>
        <sz val="9"/>
        <rFont val="Geneva"/>
        <family val="0"/>
      </rPr>
      <t>K</t>
    </r>
    <r>
      <rPr>
        <sz val="9"/>
        <rFont val="Geneva"/>
        <family val="0"/>
      </rPr>
      <t xml:space="preserve"> =</t>
    </r>
  </si>
  <si>
    <r>
      <t xml:space="preserve">Mark-Houwink </t>
    </r>
    <r>
      <rPr>
        <i/>
        <sz val="9"/>
        <rFont val="Geneva"/>
        <family val="0"/>
      </rPr>
      <t>a</t>
    </r>
    <r>
      <rPr>
        <sz val="9"/>
        <rFont val="Geneva"/>
        <family val="0"/>
      </rPr>
      <t xml:space="preserve"> =</t>
    </r>
  </si>
  <si>
    <r>
      <t>t</t>
    </r>
    <r>
      <rPr>
        <sz val="9"/>
        <rFont val="Geneva"/>
        <family val="0"/>
      </rPr>
      <t>_0 =</t>
    </r>
  </si>
  <si>
    <r>
      <t>(</t>
    </r>
    <r>
      <rPr>
        <i/>
        <sz val="9"/>
        <rFont val="Symbol"/>
        <family val="0"/>
      </rPr>
      <t>h</t>
    </r>
    <r>
      <rPr>
        <sz val="9"/>
        <rFont val="Geneva"/>
        <family val="0"/>
      </rPr>
      <t>_0/</t>
    </r>
    <r>
      <rPr>
        <i/>
        <sz val="9"/>
        <rFont val="Symbol"/>
        <family val="0"/>
      </rPr>
      <t>t</t>
    </r>
    <r>
      <rPr>
        <sz val="9"/>
        <rFont val="Geneva"/>
        <family val="0"/>
      </rPr>
      <t>_0)/</t>
    </r>
    <r>
      <rPr>
        <i/>
        <sz val="9"/>
        <rFont val="Geneva"/>
        <family val="0"/>
      </rPr>
      <t>G</t>
    </r>
    <r>
      <rPr>
        <sz val="9"/>
        <rFont val="Geneva"/>
        <family val="0"/>
      </rPr>
      <t>_N^0 =</t>
    </r>
  </si>
  <si>
    <r>
      <t xml:space="preserve">HN </t>
    </r>
    <r>
      <rPr>
        <i/>
        <sz val="9"/>
        <rFont val="Symbol"/>
        <family val="0"/>
      </rPr>
      <t>b</t>
    </r>
    <r>
      <rPr>
        <sz val="9"/>
        <rFont val="Geneva"/>
        <family val="0"/>
      </rPr>
      <t xml:space="preserve"> =</t>
    </r>
  </si>
  <si>
    <t>g/dL</t>
  </si>
  <si>
    <t>g/mL</t>
  </si>
  <si>
    <t>PLA in CHCl3 at 30 °C</t>
  </si>
  <si>
    <t>PLA at 180 °C</t>
  </si>
  <si>
    <r>
      <t xml:space="preserve">plateau modulus </t>
    </r>
    <r>
      <rPr>
        <i/>
        <sz val="9"/>
        <rFont val="Geneva"/>
        <family val="0"/>
      </rPr>
      <t>G</t>
    </r>
    <r>
      <rPr>
        <sz val="9"/>
        <rFont val="Geneva"/>
        <family val="0"/>
      </rPr>
      <t>_N^0 =</t>
    </r>
  </si>
  <si>
    <t>(nearly constant for linear flexible polymers)</t>
  </si>
  <si>
    <r>
      <t xml:space="preserve">(one-point method using known </t>
    </r>
    <r>
      <rPr>
        <i/>
        <sz val="9"/>
        <rFont val="Geneva"/>
        <family val="0"/>
      </rPr>
      <t>k</t>
    </r>
    <r>
      <rPr>
        <sz val="9"/>
        <rFont val="Geneva"/>
        <family val="0"/>
      </rPr>
      <t>_SB)</t>
    </r>
  </si>
  <si>
    <r>
      <t xml:space="preserve">(from </t>
    </r>
    <r>
      <rPr>
        <i/>
        <sz val="9"/>
        <rFont val="Symbol"/>
        <family val="0"/>
      </rPr>
      <t>h</t>
    </r>
    <r>
      <rPr>
        <sz val="9"/>
        <rFont val="Geneva"/>
        <family val="0"/>
      </rPr>
      <t xml:space="preserve">_0, </t>
    </r>
    <r>
      <rPr>
        <i/>
        <sz val="9"/>
        <rFont val="Symbol"/>
        <family val="0"/>
      </rPr>
      <t>a</t>
    </r>
    <r>
      <rPr>
        <sz val="9"/>
        <rFont val="Geneva"/>
        <family val="0"/>
      </rPr>
      <t xml:space="preserve">, and </t>
    </r>
    <r>
      <rPr>
        <i/>
        <sz val="9"/>
        <rFont val="Geneva"/>
        <family val="0"/>
      </rPr>
      <t>G</t>
    </r>
    <r>
      <rPr>
        <sz val="9"/>
        <rFont val="Geneva"/>
        <family val="0"/>
      </rPr>
      <t>_N^0)</t>
    </r>
  </si>
  <si>
    <t>(units conversion)</t>
  </si>
  <si>
    <r>
      <t xml:space="preserve">Schulz-Blaschke coefficient </t>
    </r>
    <r>
      <rPr>
        <i/>
        <sz val="9"/>
        <rFont val="Geneva"/>
        <family val="0"/>
      </rPr>
      <t>k</t>
    </r>
    <r>
      <rPr>
        <sz val="9"/>
        <rFont val="Geneva"/>
        <family val="0"/>
      </rPr>
      <t>_SB =</t>
    </r>
  </si>
  <si>
    <r>
      <t>intrinsic viscosity [</t>
    </r>
    <r>
      <rPr>
        <i/>
        <sz val="9"/>
        <rFont val="Symbol"/>
        <family val="0"/>
      </rPr>
      <t>h</t>
    </r>
    <r>
      <rPr>
        <sz val="9"/>
        <rFont val="Geneva"/>
        <family val="0"/>
      </rPr>
      <t>] =</t>
    </r>
  </si>
  <si>
    <r>
      <t xml:space="preserve">(Mark-Houwink relation based on </t>
    </r>
    <r>
      <rPr>
        <i/>
        <sz val="9"/>
        <rFont val="Geneva"/>
        <family val="0"/>
      </rPr>
      <t>M</t>
    </r>
    <r>
      <rPr>
        <sz val="9"/>
        <rFont val="Geneva"/>
        <family val="0"/>
      </rPr>
      <t>_w)</t>
    </r>
  </si>
  <si>
    <r>
      <t xml:space="preserve">PLA: </t>
    </r>
    <r>
      <rPr>
        <i/>
        <sz val="9"/>
        <color indexed="12"/>
        <rFont val="Symbol"/>
        <family val="0"/>
      </rPr>
      <t>a</t>
    </r>
    <r>
      <rPr>
        <sz val="9"/>
        <color indexed="12"/>
        <rFont val="Geneva"/>
        <family val="0"/>
      </rPr>
      <t xml:space="preserve"> ≈ 1.43/[</t>
    </r>
    <r>
      <rPr>
        <i/>
        <sz val="9"/>
        <color indexed="12"/>
        <rFont val="Symbol"/>
        <family val="0"/>
      </rPr>
      <t>h</t>
    </r>
    <r>
      <rPr>
        <sz val="9"/>
        <color indexed="12"/>
        <rFont val="Geneva"/>
        <family val="0"/>
      </rPr>
      <t>]^0.21</t>
    </r>
    <r>
      <rPr>
        <sz val="9"/>
        <rFont val="Geneva"/>
        <family val="0"/>
      </rPr>
      <t xml:space="preserve"> (observed rough correlation)</t>
    </r>
  </si>
  <si>
    <t>user entered:</t>
  </si>
  <si>
    <r>
      <t xml:space="preserve">(by definition, from </t>
    </r>
    <r>
      <rPr>
        <i/>
        <sz val="9"/>
        <rFont val="Symbol"/>
        <family val="0"/>
      </rPr>
      <t>a</t>
    </r>
    <r>
      <rPr>
        <sz val="9"/>
        <rFont val="Geneva"/>
        <family val="0"/>
      </rPr>
      <t xml:space="preserve"> and </t>
    </r>
    <r>
      <rPr>
        <i/>
        <sz val="9"/>
        <rFont val="Symbol"/>
        <family val="0"/>
      </rPr>
      <t>n</t>
    </r>
    <r>
      <rPr>
        <sz val="9"/>
        <rFont val="Geneva"/>
        <family val="0"/>
      </rPr>
      <t>)</t>
    </r>
  </si>
  <si>
    <r>
      <t xml:space="preserve">w, </t>
    </r>
    <r>
      <rPr>
        <sz val="9"/>
        <rFont val="Geneva"/>
        <family val="0"/>
      </rPr>
      <t>rad/s</t>
    </r>
  </si>
  <si>
    <r>
      <t>h</t>
    </r>
    <r>
      <rPr>
        <sz val="9"/>
        <rFont val="Geneva"/>
        <family val="0"/>
      </rPr>
      <t>´, Pa-s</t>
    </r>
  </si>
  <si>
    <r>
      <t>h</t>
    </r>
    <r>
      <rPr>
        <i/>
        <sz val="9"/>
        <rFont val="Geneva"/>
        <family val="0"/>
      </rPr>
      <t>´´, Pa-s</t>
    </r>
  </si>
  <si>
    <r>
      <t>|</t>
    </r>
    <r>
      <rPr>
        <i/>
        <sz val="9"/>
        <rFont val="Symbol"/>
        <family val="0"/>
      </rPr>
      <t>h</t>
    </r>
    <r>
      <rPr>
        <sz val="9"/>
        <rFont val="Geneva"/>
        <family val="0"/>
      </rPr>
      <t>*|, Pa-s</t>
    </r>
  </si>
  <si>
    <t>G´, Pa</t>
  </si>
  <si>
    <t>G´´, Pa</t>
  </si>
  <si>
    <t>(0.3 chosen for PLA with 100,000 &lt; M_w &lt; 300,000)</t>
  </si>
  <si>
    <r>
      <t>M</t>
    </r>
    <r>
      <rPr>
        <sz val="9"/>
        <rFont val="Geneva"/>
        <family val="0"/>
      </rPr>
      <t>_w([</t>
    </r>
    <r>
      <rPr>
        <i/>
        <sz val="9"/>
        <rFont val="Symbol"/>
        <family val="0"/>
      </rPr>
      <t>h</t>
    </r>
    <r>
      <rPr>
        <sz val="9"/>
        <rFont val="Geneva"/>
        <family val="0"/>
      </rPr>
      <t>]) =</t>
    </r>
  </si>
  <si>
    <r>
      <t xml:space="preserve">relative viscosity </t>
    </r>
    <r>
      <rPr>
        <i/>
        <sz val="9"/>
        <rFont val="Symbol"/>
        <family val="0"/>
      </rPr>
      <t>h</t>
    </r>
    <r>
      <rPr>
        <sz val="9"/>
        <rFont val="Geneva"/>
        <family val="0"/>
      </rPr>
      <t>/</t>
    </r>
    <r>
      <rPr>
        <i/>
        <sz val="9"/>
        <rFont val="Symbol"/>
        <family val="0"/>
      </rPr>
      <t>h</t>
    </r>
    <r>
      <rPr>
        <sz val="9"/>
        <rFont val="Geneva"/>
        <family val="0"/>
      </rPr>
      <t>_s =</t>
    </r>
  </si>
  <si>
    <r>
      <t xml:space="preserve">zero-shear viscosity </t>
    </r>
    <r>
      <rPr>
        <i/>
        <sz val="9"/>
        <rFont val="Symbol"/>
        <family val="0"/>
      </rPr>
      <t>h</t>
    </r>
    <r>
      <rPr>
        <sz val="9"/>
        <rFont val="Geneva"/>
        <family val="0"/>
      </rPr>
      <t>_0(</t>
    </r>
    <r>
      <rPr>
        <i/>
        <sz val="9"/>
        <rFont val="Geneva"/>
        <family val="0"/>
      </rPr>
      <t>M</t>
    </r>
    <r>
      <rPr>
        <sz val="9"/>
        <rFont val="Geneva"/>
        <family val="0"/>
      </rPr>
      <t>_w) =</t>
    </r>
  </si>
  <si>
    <r>
      <t xml:space="preserve">(3.4-power dependence on </t>
    </r>
    <r>
      <rPr>
        <i/>
        <sz val="9"/>
        <rFont val="Geneva"/>
        <family val="0"/>
      </rPr>
      <t>M</t>
    </r>
    <r>
      <rPr>
        <sz val="9"/>
        <rFont val="Geneva"/>
        <family val="0"/>
      </rPr>
      <t>_w)</t>
    </r>
  </si>
  <si>
    <r>
      <t xml:space="preserve">(polynomial fit to computed relation for HN models with </t>
    </r>
    <r>
      <rPr>
        <i/>
        <sz val="9"/>
        <rFont val="Geneva"/>
        <family val="0"/>
      </rPr>
      <t>v</t>
    </r>
    <r>
      <rPr>
        <sz val="9"/>
        <rFont val="Geneva"/>
        <family val="0"/>
      </rPr>
      <t xml:space="preserve"> = 0.03)</t>
    </r>
  </si>
  <si>
    <r>
      <t>PLA in CHCl3 at 30 °C</t>
    </r>
    <r>
      <rPr>
        <sz val="9"/>
        <rFont val="Geneva"/>
        <family val="0"/>
      </rPr>
      <t xml:space="preserve"> (may be apparatus-dependent)</t>
    </r>
  </si>
  <si>
    <t>°C</t>
  </si>
  <si>
    <t>PLA</t>
  </si>
  <si>
    <t>1/K</t>
  </si>
  <si>
    <t>K</t>
  </si>
  <si>
    <t>density at reference temperature =</t>
  </si>
  <si>
    <t>g/cm^3</t>
  </si>
  <si>
    <t>thermal expansivity =</t>
  </si>
  <si>
    <t>PLA average</t>
  </si>
  <si>
    <t>density at melt temperature =</t>
  </si>
  <si>
    <r>
      <t xml:space="preserve">reference temperature </t>
    </r>
    <r>
      <rPr>
        <i/>
        <sz val="9"/>
        <rFont val="Geneva"/>
        <family val="0"/>
      </rPr>
      <t>T</t>
    </r>
    <r>
      <rPr>
        <sz val="9"/>
        <rFont val="Geneva"/>
        <family val="0"/>
      </rPr>
      <t>_0 =</t>
    </r>
  </si>
  <si>
    <r>
      <t xml:space="preserve">reference temperature </t>
    </r>
    <r>
      <rPr>
        <i/>
        <sz val="9"/>
        <rFont val="Geneva"/>
        <family val="0"/>
      </rPr>
      <t>t</t>
    </r>
    <r>
      <rPr>
        <sz val="9"/>
        <rFont val="Geneva"/>
        <family val="0"/>
      </rPr>
      <t>_0 =</t>
    </r>
  </si>
  <si>
    <r>
      <t>h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T</t>
    </r>
    <r>
      <rPr>
        <sz val="9"/>
        <rFont val="Geneva"/>
        <family val="0"/>
      </rPr>
      <t>)/</t>
    </r>
    <r>
      <rPr>
        <i/>
        <sz val="9"/>
        <rFont val="Symbol"/>
        <family val="0"/>
      </rPr>
      <t>h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T</t>
    </r>
    <r>
      <rPr>
        <sz val="9"/>
        <rFont val="Geneva"/>
        <family val="0"/>
      </rPr>
      <t>_0) =</t>
    </r>
  </si>
  <si>
    <r>
      <t xml:space="preserve">vertical shift factor </t>
    </r>
    <r>
      <rPr>
        <i/>
        <sz val="9"/>
        <rFont val="Geneva"/>
        <family val="0"/>
      </rPr>
      <t>b</t>
    </r>
    <r>
      <rPr>
        <sz val="9"/>
        <rFont val="Geneva"/>
        <family val="0"/>
      </rPr>
      <t>_</t>
    </r>
    <r>
      <rPr>
        <i/>
        <sz val="9"/>
        <rFont val="Geneva"/>
        <family val="0"/>
      </rPr>
      <t>T</t>
    </r>
    <r>
      <rPr>
        <sz val="9"/>
        <rFont val="Geneva"/>
        <family val="0"/>
      </rPr>
      <t xml:space="preserve"> =</t>
    </r>
  </si>
  <si>
    <t>(between 1.2 and 2.0)</t>
  </si>
  <si>
    <t>PLA average at 180 °C</t>
  </si>
  <si>
    <r>
      <t xml:space="preserve">Vogel temperature </t>
    </r>
    <r>
      <rPr>
        <i/>
        <sz val="9"/>
        <rFont val="Geneva"/>
        <family val="0"/>
      </rPr>
      <t>t</t>
    </r>
    <r>
      <rPr>
        <sz val="9"/>
        <rFont val="Geneva"/>
        <family val="0"/>
      </rPr>
      <t>_</t>
    </r>
    <r>
      <rPr>
        <sz val="9"/>
        <rFont val="Symbol"/>
        <family val="0"/>
      </rPr>
      <t>•</t>
    </r>
    <r>
      <rPr>
        <sz val="9"/>
        <rFont val="Geneva"/>
        <family val="0"/>
      </rPr>
      <t xml:space="preserve"> =</t>
    </r>
  </si>
  <si>
    <r>
      <t xml:space="preserve">Vogel temperature </t>
    </r>
    <r>
      <rPr>
        <i/>
        <sz val="9"/>
        <rFont val="Geneva"/>
        <family val="0"/>
      </rPr>
      <t>T</t>
    </r>
    <r>
      <rPr>
        <sz val="9"/>
        <rFont val="Geneva"/>
        <family val="0"/>
      </rPr>
      <t>_</t>
    </r>
    <r>
      <rPr>
        <sz val="9"/>
        <rFont val="Symbol"/>
        <family val="0"/>
      </rPr>
      <t>•</t>
    </r>
    <r>
      <rPr>
        <sz val="9"/>
        <rFont val="Geneva"/>
        <family val="0"/>
      </rPr>
      <t xml:space="preserve"> =</t>
    </r>
  </si>
  <si>
    <r>
      <t xml:space="preserve">(= </t>
    </r>
    <r>
      <rPr>
        <i/>
        <sz val="9"/>
        <rFont val="Geneva"/>
        <family val="0"/>
      </rPr>
      <t>T</t>
    </r>
    <r>
      <rPr>
        <sz val="9"/>
        <rFont val="Geneva"/>
        <family val="0"/>
      </rPr>
      <t xml:space="preserve">_0 - </t>
    </r>
    <r>
      <rPr>
        <i/>
        <sz val="9"/>
        <rFont val="Geneva"/>
        <family val="0"/>
      </rPr>
      <t>T</t>
    </r>
    <r>
      <rPr>
        <sz val="9"/>
        <rFont val="Geneva"/>
        <family val="0"/>
      </rPr>
      <t>_</t>
    </r>
    <r>
      <rPr>
        <sz val="9"/>
        <rFont val="Symbol"/>
        <family val="0"/>
      </rPr>
      <t>•</t>
    </r>
    <r>
      <rPr>
        <sz val="9"/>
        <rFont val="Geneva"/>
        <family val="0"/>
      </rPr>
      <t>; Ferry p 276, eq 26)</t>
    </r>
  </si>
  <si>
    <t>(Ferry p 270)</t>
  </si>
  <si>
    <r>
      <t xml:space="preserve">(= </t>
    </r>
    <r>
      <rPr>
        <i/>
        <sz val="9"/>
        <rFont val="Geneva"/>
        <family val="0"/>
      </rPr>
      <t>a</t>
    </r>
    <r>
      <rPr>
        <sz val="9"/>
        <rFont val="Geneva"/>
        <family val="0"/>
      </rPr>
      <t>_</t>
    </r>
    <r>
      <rPr>
        <i/>
        <sz val="9"/>
        <rFont val="Geneva"/>
        <family val="0"/>
      </rPr>
      <t>T</t>
    </r>
    <r>
      <rPr>
        <sz val="9"/>
        <rFont val="Geneva"/>
        <family val="0"/>
      </rPr>
      <t>/</t>
    </r>
    <r>
      <rPr>
        <i/>
        <sz val="9"/>
        <rFont val="Geneva"/>
        <family val="0"/>
      </rPr>
      <t>b</t>
    </r>
    <r>
      <rPr>
        <sz val="9"/>
        <rFont val="Geneva"/>
        <family val="0"/>
      </rPr>
      <t>_</t>
    </r>
    <r>
      <rPr>
        <i/>
        <sz val="9"/>
        <rFont val="Geneva"/>
        <family val="0"/>
      </rPr>
      <t>T</t>
    </r>
    <r>
      <rPr>
        <sz val="9"/>
        <rFont val="Geneva"/>
        <family val="0"/>
      </rPr>
      <t>; Ferry p 271, eq 13)</t>
    </r>
  </si>
  <si>
    <t>(Ferry p 276, eq 27, with sign corrected)</t>
  </si>
  <si>
    <r>
      <t>G</t>
    </r>
    <r>
      <rPr>
        <sz val="9"/>
        <rFont val="Geneva"/>
        <family val="0"/>
      </rPr>
      <t>´´</t>
    </r>
    <r>
      <rPr>
        <sz val="9"/>
        <rFont val="Geneva"/>
        <family val="0"/>
      </rPr>
      <t>/</t>
    </r>
    <r>
      <rPr>
        <i/>
        <sz val="9"/>
        <rFont val="Geneva"/>
        <family val="0"/>
      </rPr>
      <t>G´</t>
    </r>
    <r>
      <rPr>
        <sz val="9"/>
        <rFont val="Geneva"/>
        <family val="0"/>
      </rPr>
      <t xml:space="preserve"> = tan</t>
    </r>
    <r>
      <rPr>
        <i/>
        <sz val="9"/>
        <rFont val="Symbol"/>
        <family val="0"/>
      </rPr>
      <t>d</t>
    </r>
  </si>
  <si>
    <r>
      <t xml:space="preserve">WLF shift factor </t>
    </r>
    <r>
      <rPr>
        <i/>
        <sz val="9"/>
        <rFont val="Geneva"/>
        <family val="0"/>
      </rPr>
      <t>a</t>
    </r>
    <r>
      <rPr>
        <sz val="9"/>
        <rFont val="Geneva"/>
        <family val="0"/>
      </rPr>
      <t>_</t>
    </r>
    <r>
      <rPr>
        <i/>
        <sz val="9"/>
        <rFont val="Geneva"/>
        <family val="0"/>
      </rPr>
      <t>T</t>
    </r>
    <r>
      <rPr>
        <sz val="9"/>
        <rFont val="Geneva"/>
        <family val="0"/>
      </rPr>
      <t xml:space="preserve"> =</t>
    </r>
  </si>
  <si>
    <t>values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</si>
</sst>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  <numFmt numFmtId="166" formatCode="0.E+00"/>
    <numFmt numFmtId="167" formatCode="0.0"/>
  </numFmts>
  <fonts count="5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i/>
      <sz val="9"/>
      <name val="Symbol"/>
      <family val="0"/>
    </font>
    <font>
      <sz val="9"/>
      <color indexed="10"/>
      <name val="Geneva"/>
      <family val="0"/>
    </font>
    <font>
      <sz val="9"/>
      <color indexed="12"/>
      <name val="Geneva"/>
      <family val="0"/>
    </font>
    <font>
      <i/>
      <sz val="9"/>
      <color indexed="12"/>
      <name val="Symbol"/>
      <family val="0"/>
    </font>
    <font>
      <sz val="9"/>
      <name val="Symbol"/>
      <family val="0"/>
    </font>
    <font>
      <sz val="1"/>
      <color indexed="8"/>
      <name val="Geneva"/>
      <family val="0"/>
    </font>
    <font>
      <sz val="10.75"/>
      <color indexed="8"/>
      <name val="Geneva"/>
      <family val="0"/>
    </font>
    <font>
      <sz val="8.25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.75"/>
      <color indexed="8"/>
      <name val="Geneva"/>
      <family val="0"/>
    </font>
    <font>
      <b/>
      <sz val="12.75"/>
      <color indexed="8"/>
      <name val="Geneva"/>
      <family val="0"/>
    </font>
    <font>
      <b/>
      <i/>
      <sz val="12.5"/>
      <color indexed="8"/>
      <name val="Symbol"/>
      <family val="0"/>
    </font>
    <font>
      <b/>
      <i/>
      <sz val="12.75"/>
      <color indexed="8"/>
      <name val="Symbo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65" fontId="0" fillId="0" borderId="0" xfId="0" applyNumberForma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1" fontId="6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164" fontId="5" fillId="0" borderId="11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64" fontId="5" fillId="0" borderId="10" xfId="0" applyNumberFormat="1" applyFont="1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2" fillId="0" borderId="0" xfId="0" applyFont="1" applyAlignment="1">
      <alignment horizontal="left"/>
    </xf>
    <xf numFmtId="0" fontId="5" fillId="0" borderId="11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4" fillId="0" borderId="12" xfId="0" applyFont="1" applyBorder="1" applyAlignment="1">
      <alignment horizontal="right"/>
    </xf>
    <xf numFmtId="165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1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G</a:t>
            </a:r>
            <a:r>
              <a:rPr lang="en-US" cap="none" sz="127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*(</a:t>
            </a:r>
            <a:r>
              <a:rPr lang="en-US" cap="none" sz="1250" b="1" i="1" u="none" baseline="0">
                <a:solidFill>
                  <a:srgbClr val="000000"/>
                </a:solidFill>
              </a:rPr>
              <a:t>w</a:t>
            </a:r>
            <a:r>
              <a:rPr lang="en-US" cap="none" sz="127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) and |</a:t>
            </a:r>
            <a:r>
              <a:rPr lang="en-US" cap="none" sz="1275" b="1" i="1" u="none" baseline="0">
                <a:solidFill>
                  <a:srgbClr val="000000"/>
                </a:solidFill>
              </a:rPr>
              <a:t>h</a:t>
            </a:r>
            <a:r>
              <a:rPr lang="en-US" cap="none" sz="127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*|(</a:t>
            </a:r>
            <a:r>
              <a:rPr lang="en-US" cap="none" sz="1250" b="1" i="1" u="none" baseline="0">
                <a:solidFill>
                  <a:srgbClr val="000000"/>
                </a:solidFill>
              </a:rPr>
              <a:t>w</a:t>
            </a:r>
            <a:r>
              <a:rPr lang="en-US" cap="none" sz="127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) at T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845"/>
          <c:w val="0.8595"/>
          <c:h val="0.79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worksheet!$C$33</c:f>
              <c:strCache>
                <c:ptCount val="1"/>
                <c:pt idx="0">
                  <c:v>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worksheet!$B$34:$B$104</c:f>
              <c:numCache>
                <c:ptCount val="71"/>
                <c:pt idx="0">
                  <c:v>0.0009999999999999968</c:v>
                </c:pt>
                <c:pt idx="1">
                  <c:v>0.001258925411794163</c:v>
                </c:pt>
                <c:pt idx="2">
                  <c:v>0.001584893192461108</c:v>
                </c:pt>
                <c:pt idx="3">
                  <c:v>0.0019952623149688746</c:v>
                </c:pt>
                <c:pt idx="4">
                  <c:v>0.0025118864315095734</c:v>
                </c:pt>
                <c:pt idx="5">
                  <c:v>0.0031622776601683707</c:v>
                </c:pt>
                <c:pt idx="6">
                  <c:v>0.003981071705534965</c:v>
                </c:pt>
                <c:pt idx="7">
                  <c:v>0.0050118723362727125</c:v>
                </c:pt>
                <c:pt idx="8">
                  <c:v>0.006309573444801919</c:v>
                </c:pt>
                <c:pt idx="9">
                  <c:v>0.007943282347242805</c:v>
                </c:pt>
                <c:pt idx="10">
                  <c:v>0.009999999999999988</c:v>
                </c:pt>
                <c:pt idx="11">
                  <c:v>0.012589254117941656</c:v>
                </c:pt>
                <c:pt idx="12">
                  <c:v>0.015848931924611113</c:v>
                </c:pt>
                <c:pt idx="13">
                  <c:v>0.019952623149688774</c:v>
                </c:pt>
                <c:pt idx="14">
                  <c:v>0.025118864315095774</c:v>
                </c:pt>
                <c:pt idx="15">
                  <c:v>0.03162277660168377</c:v>
                </c:pt>
                <c:pt idx="16">
                  <c:v>0.03981071705534971</c:v>
                </c:pt>
                <c:pt idx="17">
                  <c:v>0.050118723362727206</c:v>
                </c:pt>
                <c:pt idx="18">
                  <c:v>0.06309573444801932</c:v>
                </c:pt>
                <c:pt idx="19">
                  <c:v>0.07943282347242814</c:v>
                </c:pt>
                <c:pt idx="20">
                  <c:v>0.10000000000000002</c:v>
                </c:pt>
                <c:pt idx="21">
                  <c:v>0.12589254117941673</c:v>
                </c:pt>
                <c:pt idx="22">
                  <c:v>0.15848931924611132</c:v>
                </c:pt>
                <c:pt idx="23">
                  <c:v>0.19952623149688795</c:v>
                </c:pt>
                <c:pt idx="24">
                  <c:v>0.251188643150958</c:v>
                </c:pt>
                <c:pt idx="25">
                  <c:v>0.31622776601683794</c:v>
                </c:pt>
                <c:pt idx="26">
                  <c:v>0.3981071705534972</c:v>
                </c:pt>
                <c:pt idx="27">
                  <c:v>0.5011872336272722</c:v>
                </c:pt>
                <c:pt idx="28">
                  <c:v>0.6309573444801932</c:v>
                </c:pt>
                <c:pt idx="29">
                  <c:v>0.7943282347242815</c:v>
                </c:pt>
                <c:pt idx="30">
                  <c:v>1</c:v>
                </c:pt>
                <c:pt idx="31">
                  <c:v>1.2589254117941673</c:v>
                </c:pt>
                <c:pt idx="32">
                  <c:v>1.5848931924611136</c:v>
                </c:pt>
                <c:pt idx="33">
                  <c:v>1.99526231496888</c:v>
                </c:pt>
                <c:pt idx="34">
                  <c:v>2.5118864315095806</c:v>
                </c:pt>
                <c:pt idx="35">
                  <c:v>3.1622776601683795</c:v>
                </c:pt>
                <c:pt idx="36">
                  <c:v>3.9810717055349727</c:v>
                </c:pt>
                <c:pt idx="37">
                  <c:v>5.011872336272723</c:v>
                </c:pt>
                <c:pt idx="38">
                  <c:v>6.309573444801933</c:v>
                </c:pt>
                <c:pt idx="39">
                  <c:v>7.943282347242814</c:v>
                </c:pt>
                <c:pt idx="40">
                  <c:v>9.999999999999998</c:v>
                </c:pt>
                <c:pt idx="41">
                  <c:v>12.589254117941675</c:v>
                </c:pt>
                <c:pt idx="42">
                  <c:v>15.848931924611136</c:v>
                </c:pt>
                <c:pt idx="43">
                  <c:v>19.952623149688804</c:v>
                </c:pt>
                <c:pt idx="44">
                  <c:v>25.11886431509581</c:v>
                </c:pt>
                <c:pt idx="45">
                  <c:v>31.622776601683817</c:v>
                </c:pt>
                <c:pt idx="46">
                  <c:v>39.81071705534977</c:v>
                </c:pt>
                <c:pt idx="47">
                  <c:v>50.11872336272728</c:v>
                </c:pt>
                <c:pt idx="48">
                  <c:v>63.095734448019414</c:v>
                </c:pt>
                <c:pt idx="49">
                  <c:v>79.43282347242825</c:v>
                </c:pt>
                <c:pt idx="50">
                  <c:v>100.00000000000013</c:v>
                </c:pt>
                <c:pt idx="51">
                  <c:v>125.89254117941688</c:v>
                </c:pt>
                <c:pt idx="52">
                  <c:v>158.48931924611168</c:v>
                </c:pt>
                <c:pt idx="53">
                  <c:v>199.52623149688836</c:v>
                </c:pt>
                <c:pt idx="54">
                  <c:v>251.1886431509585</c:v>
                </c:pt>
                <c:pt idx="55">
                  <c:v>316.2277660168388</c:v>
                </c:pt>
                <c:pt idx="56">
                  <c:v>398.10717055349835</c:v>
                </c:pt>
                <c:pt idx="57">
                  <c:v>501.1872336272736</c:v>
                </c:pt>
                <c:pt idx="58">
                  <c:v>630.9573444801954</c:v>
                </c:pt>
                <c:pt idx="59">
                  <c:v>794.3282347242842</c:v>
                </c:pt>
                <c:pt idx="60">
                  <c:v>1000.0000000000033</c:v>
                </c:pt>
                <c:pt idx="61">
                  <c:v>1258.9254117941723</c:v>
                </c:pt>
                <c:pt idx="62">
                  <c:v>1584.89319246112</c:v>
                </c:pt>
                <c:pt idx="63">
                  <c:v>1995.2623149688875</c:v>
                </c:pt>
                <c:pt idx="64">
                  <c:v>2511.886431509592</c:v>
                </c:pt>
                <c:pt idx="65">
                  <c:v>3162.2776601683972</c:v>
                </c:pt>
                <c:pt idx="66">
                  <c:v>3981.071705534991</c:v>
                </c:pt>
                <c:pt idx="67">
                  <c:v>5011.8723362727505</c:v>
                </c:pt>
                <c:pt idx="68">
                  <c:v>6309.573444801972</c:v>
                </c:pt>
                <c:pt idx="69">
                  <c:v>7943.282347242858</c:v>
                </c:pt>
                <c:pt idx="70">
                  <c:v>10000.000000000044</c:v>
                </c:pt>
              </c:numCache>
            </c:numRef>
          </c:xVal>
          <c:yVal>
            <c:numRef>
              <c:f>worksheet!$C$34:$C$104</c:f>
            </c:numRef>
          </c:yVal>
          <c:smooth val="0"/>
        </c:ser>
        <c:ser>
          <c:idx val="1"/>
          <c:order val="1"/>
          <c:tx>
            <c:strRef>
              <c:f>worksheet!$D$33</c:f>
              <c:strCache>
                <c:ptCount val="1"/>
                <c:pt idx="0">
                  <c:v>q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worksheet!$B$34:$B$104</c:f>
              <c:numCache>
                <c:ptCount val="71"/>
                <c:pt idx="0">
                  <c:v>0.0009999999999999968</c:v>
                </c:pt>
                <c:pt idx="1">
                  <c:v>0.001258925411794163</c:v>
                </c:pt>
                <c:pt idx="2">
                  <c:v>0.001584893192461108</c:v>
                </c:pt>
                <c:pt idx="3">
                  <c:v>0.0019952623149688746</c:v>
                </c:pt>
                <c:pt idx="4">
                  <c:v>0.0025118864315095734</c:v>
                </c:pt>
                <c:pt idx="5">
                  <c:v>0.0031622776601683707</c:v>
                </c:pt>
                <c:pt idx="6">
                  <c:v>0.003981071705534965</c:v>
                </c:pt>
                <c:pt idx="7">
                  <c:v>0.0050118723362727125</c:v>
                </c:pt>
                <c:pt idx="8">
                  <c:v>0.006309573444801919</c:v>
                </c:pt>
                <c:pt idx="9">
                  <c:v>0.007943282347242805</c:v>
                </c:pt>
                <c:pt idx="10">
                  <c:v>0.009999999999999988</c:v>
                </c:pt>
                <c:pt idx="11">
                  <c:v>0.012589254117941656</c:v>
                </c:pt>
                <c:pt idx="12">
                  <c:v>0.015848931924611113</c:v>
                </c:pt>
                <c:pt idx="13">
                  <c:v>0.019952623149688774</c:v>
                </c:pt>
                <c:pt idx="14">
                  <c:v>0.025118864315095774</c:v>
                </c:pt>
                <c:pt idx="15">
                  <c:v>0.03162277660168377</c:v>
                </c:pt>
                <c:pt idx="16">
                  <c:v>0.03981071705534971</c:v>
                </c:pt>
                <c:pt idx="17">
                  <c:v>0.050118723362727206</c:v>
                </c:pt>
                <c:pt idx="18">
                  <c:v>0.06309573444801932</c:v>
                </c:pt>
                <c:pt idx="19">
                  <c:v>0.07943282347242814</c:v>
                </c:pt>
                <c:pt idx="20">
                  <c:v>0.10000000000000002</c:v>
                </c:pt>
                <c:pt idx="21">
                  <c:v>0.12589254117941673</c:v>
                </c:pt>
                <c:pt idx="22">
                  <c:v>0.15848931924611132</c:v>
                </c:pt>
                <c:pt idx="23">
                  <c:v>0.19952623149688795</c:v>
                </c:pt>
                <c:pt idx="24">
                  <c:v>0.251188643150958</c:v>
                </c:pt>
                <c:pt idx="25">
                  <c:v>0.31622776601683794</c:v>
                </c:pt>
                <c:pt idx="26">
                  <c:v>0.3981071705534972</c:v>
                </c:pt>
                <c:pt idx="27">
                  <c:v>0.5011872336272722</c:v>
                </c:pt>
                <c:pt idx="28">
                  <c:v>0.6309573444801932</c:v>
                </c:pt>
                <c:pt idx="29">
                  <c:v>0.7943282347242815</c:v>
                </c:pt>
                <c:pt idx="30">
                  <c:v>1</c:v>
                </c:pt>
                <c:pt idx="31">
                  <c:v>1.2589254117941673</c:v>
                </c:pt>
                <c:pt idx="32">
                  <c:v>1.5848931924611136</c:v>
                </c:pt>
                <c:pt idx="33">
                  <c:v>1.99526231496888</c:v>
                </c:pt>
                <c:pt idx="34">
                  <c:v>2.5118864315095806</c:v>
                </c:pt>
                <c:pt idx="35">
                  <c:v>3.1622776601683795</c:v>
                </c:pt>
                <c:pt idx="36">
                  <c:v>3.9810717055349727</c:v>
                </c:pt>
                <c:pt idx="37">
                  <c:v>5.011872336272723</c:v>
                </c:pt>
                <c:pt idx="38">
                  <c:v>6.309573444801933</c:v>
                </c:pt>
                <c:pt idx="39">
                  <c:v>7.943282347242814</c:v>
                </c:pt>
                <c:pt idx="40">
                  <c:v>9.999999999999998</c:v>
                </c:pt>
                <c:pt idx="41">
                  <c:v>12.589254117941675</c:v>
                </c:pt>
                <c:pt idx="42">
                  <c:v>15.848931924611136</c:v>
                </c:pt>
                <c:pt idx="43">
                  <c:v>19.952623149688804</c:v>
                </c:pt>
                <c:pt idx="44">
                  <c:v>25.11886431509581</c:v>
                </c:pt>
                <c:pt idx="45">
                  <c:v>31.622776601683817</c:v>
                </c:pt>
                <c:pt idx="46">
                  <c:v>39.81071705534977</c:v>
                </c:pt>
                <c:pt idx="47">
                  <c:v>50.11872336272728</c:v>
                </c:pt>
                <c:pt idx="48">
                  <c:v>63.095734448019414</c:v>
                </c:pt>
                <c:pt idx="49">
                  <c:v>79.43282347242825</c:v>
                </c:pt>
                <c:pt idx="50">
                  <c:v>100.00000000000013</c:v>
                </c:pt>
                <c:pt idx="51">
                  <c:v>125.89254117941688</c:v>
                </c:pt>
                <c:pt idx="52">
                  <c:v>158.48931924611168</c:v>
                </c:pt>
                <c:pt idx="53">
                  <c:v>199.52623149688836</c:v>
                </c:pt>
                <c:pt idx="54">
                  <c:v>251.1886431509585</c:v>
                </c:pt>
                <c:pt idx="55">
                  <c:v>316.2277660168388</c:v>
                </c:pt>
                <c:pt idx="56">
                  <c:v>398.10717055349835</c:v>
                </c:pt>
                <c:pt idx="57">
                  <c:v>501.1872336272736</c:v>
                </c:pt>
                <c:pt idx="58">
                  <c:v>630.9573444801954</c:v>
                </c:pt>
                <c:pt idx="59">
                  <c:v>794.3282347242842</c:v>
                </c:pt>
                <c:pt idx="60">
                  <c:v>1000.0000000000033</c:v>
                </c:pt>
                <c:pt idx="61">
                  <c:v>1258.9254117941723</c:v>
                </c:pt>
                <c:pt idx="62">
                  <c:v>1584.89319246112</c:v>
                </c:pt>
                <c:pt idx="63">
                  <c:v>1995.2623149688875</c:v>
                </c:pt>
                <c:pt idx="64">
                  <c:v>2511.886431509592</c:v>
                </c:pt>
                <c:pt idx="65">
                  <c:v>3162.2776601683972</c:v>
                </c:pt>
                <c:pt idx="66">
                  <c:v>3981.071705534991</c:v>
                </c:pt>
                <c:pt idx="67">
                  <c:v>5011.8723362727505</c:v>
                </c:pt>
                <c:pt idx="68">
                  <c:v>6309.573444801972</c:v>
                </c:pt>
                <c:pt idx="69">
                  <c:v>7943.282347242858</c:v>
                </c:pt>
                <c:pt idx="70">
                  <c:v>10000.000000000044</c:v>
                </c:pt>
              </c:numCache>
            </c:numRef>
          </c:xVal>
          <c:yVal>
            <c:numRef>
              <c:f>worksheet!$D$34:$D$104</c:f>
            </c:numRef>
          </c:yVal>
          <c:smooth val="0"/>
        </c:ser>
        <c:ser>
          <c:idx val="2"/>
          <c:order val="2"/>
          <c:tx>
            <c:strRef>
              <c:f>worksheet!$G$33</c:f>
              <c:strCache>
                <c:ptCount val="1"/>
                <c:pt idx="0">
                  <c:v>|h*|, Pa-s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worksheet!$B$34:$B$104</c:f>
              <c:numCache>
                <c:ptCount val="71"/>
                <c:pt idx="0">
                  <c:v>0.0009999999999999968</c:v>
                </c:pt>
                <c:pt idx="1">
                  <c:v>0.001258925411794163</c:v>
                </c:pt>
                <c:pt idx="2">
                  <c:v>0.001584893192461108</c:v>
                </c:pt>
                <c:pt idx="3">
                  <c:v>0.0019952623149688746</c:v>
                </c:pt>
                <c:pt idx="4">
                  <c:v>0.0025118864315095734</c:v>
                </c:pt>
                <c:pt idx="5">
                  <c:v>0.0031622776601683707</c:v>
                </c:pt>
                <c:pt idx="6">
                  <c:v>0.003981071705534965</c:v>
                </c:pt>
                <c:pt idx="7">
                  <c:v>0.0050118723362727125</c:v>
                </c:pt>
                <c:pt idx="8">
                  <c:v>0.006309573444801919</c:v>
                </c:pt>
                <c:pt idx="9">
                  <c:v>0.007943282347242805</c:v>
                </c:pt>
                <c:pt idx="10">
                  <c:v>0.009999999999999988</c:v>
                </c:pt>
                <c:pt idx="11">
                  <c:v>0.012589254117941656</c:v>
                </c:pt>
                <c:pt idx="12">
                  <c:v>0.015848931924611113</c:v>
                </c:pt>
                <c:pt idx="13">
                  <c:v>0.019952623149688774</c:v>
                </c:pt>
                <c:pt idx="14">
                  <c:v>0.025118864315095774</c:v>
                </c:pt>
                <c:pt idx="15">
                  <c:v>0.03162277660168377</c:v>
                </c:pt>
                <c:pt idx="16">
                  <c:v>0.03981071705534971</c:v>
                </c:pt>
                <c:pt idx="17">
                  <c:v>0.050118723362727206</c:v>
                </c:pt>
                <c:pt idx="18">
                  <c:v>0.06309573444801932</c:v>
                </c:pt>
                <c:pt idx="19">
                  <c:v>0.07943282347242814</c:v>
                </c:pt>
                <c:pt idx="20">
                  <c:v>0.10000000000000002</c:v>
                </c:pt>
                <c:pt idx="21">
                  <c:v>0.12589254117941673</c:v>
                </c:pt>
                <c:pt idx="22">
                  <c:v>0.15848931924611132</c:v>
                </c:pt>
                <c:pt idx="23">
                  <c:v>0.19952623149688795</c:v>
                </c:pt>
                <c:pt idx="24">
                  <c:v>0.251188643150958</c:v>
                </c:pt>
                <c:pt idx="25">
                  <c:v>0.31622776601683794</c:v>
                </c:pt>
                <c:pt idx="26">
                  <c:v>0.3981071705534972</c:v>
                </c:pt>
                <c:pt idx="27">
                  <c:v>0.5011872336272722</c:v>
                </c:pt>
                <c:pt idx="28">
                  <c:v>0.6309573444801932</c:v>
                </c:pt>
                <c:pt idx="29">
                  <c:v>0.7943282347242815</c:v>
                </c:pt>
                <c:pt idx="30">
                  <c:v>1</c:v>
                </c:pt>
                <c:pt idx="31">
                  <c:v>1.2589254117941673</c:v>
                </c:pt>
                <c:pt idx="32">
                  <c:v>1.5848931924611136</c:v>
                </c:pt>
                <c:pt idx="33">
                  <c:v>1.99526231496888</c:v>
                </c:pt>
                <c:pt idx="34">
                  <c:v>2.5118864315095806</c:v>
                </c:pt>
                <c:pt idx="35">
                  <c:v>3.1622776601683795</c:v>
                </c:pt>
                <c:pt idx="36">
                  <c:v>3.9810717055349727</c:v>
                </c:pt>
                <c:pt idx="37">
                  <c:v>5.011872336272723</c:v>
                </c:pt>
                <c:pt idx="38">
                  <c:v>6.309573444801933</c:v>
                </c:pt>
                <c:pt idx="39">
                  <c:v>7.943282347242814</c:v>
                </c:pt>
                <c:pt idx="40">
                  <c:v>9.999999999999998</c:v>
                </c:pt>
                <c:pt idx="41">
                  <c:v>12.589254117941675</c:v>
                </c:pt>
                <c:pt idx="42">
                  <c:v>15.848931924611136</c:v>
                </c:pt>
                <c:pt idx="43">
                  <c:v>19.952623149688804</c:v>
                </c:pt>
                <c:pt idx="44">
                  <c:v>25.11886431509581</c:v>
                </c:pt>
                <c:pt idx="45">
                  <c:v>31.622776601683817</c:v>
                </c:pt>
                <c:pt idx="46">
                  <c:v>39.81071705534977</c:v>
                </c:pt>
                <c:pt idx="47">
                  <c:v>50.11872336272728</c:v>
                </c:pt>
                <c:pt idx="48">
                  <c:v>63.095734448019414</c:v>
                </c:pt>
                <c:pt idx="49">
                  <c:v>79.43282347242825</c:v>
                </c:pt>
                <c:pt idx="50">
                  <c:v>100.00000000000013</c:v>
                </c:pt>
                <c:pt idx="51">
                  <c:v>125.89254117941688</c:v>
                </c:pt>
                <c:pt idx="52">
                  <c:v>158.48931924611168</c:v>
                </c:pt>
                <c:pt idx="53">
                  <c:v>199.52623149688836</c:v>
                </c:pt>
                <c:pt idx="54">
                  <c:v>251.1886431509585</c:v>
                </c:pt>
                <c:pt idx="55">
                  <c:v>316.2277660168388</c:v>
                </c:pt>
                <c:pt idx="56">
                  <c:v>398.10717055349835</c:v>
                </c:pt>
                <c:pt idx="57">
                  <c:v>501.1872336272736</c:v>
                </c:pt>
                <c:pt idx="58">
                  <c:v>630.9573444801954</c:v>
                </c:pt>
                <c:pt idx="59">
                  <c:v>794.3282347242842</c:v>
                </c:pt>
                <c:pt idx="60">
                  <c:v>1000.0000000000033</c:v>
                </c:pt>
                <c:pt idx="61">
                  <c:v>1258.9254117941723</c:v>
                </c:pt>
                <c:pt idx="62">
                  <c:v>1584.89319246112</c:v>
                </c:pt>
                <c:pt idx="63">
                  <c:v>1995.2623149688875</c:v>
                </c:pt>
                <c:pt idx="64">
                  <c:v>2511.886431509592</c:v>
                </c:pt>
                <c:pt idx="65">
                  <c:v>3162.2776601683972</c:v>
                </c:pt>
                <c:pt idx="66">
                  <c:v>3981.071705534991</c:v>
                </c:pt>
                <c:pt idx="67">
                  <c:v>5011.8723362727505</c:v>
                </c:pt>
                <c:pt idx="68">
                  <c:v>6309.573444801972</c:v>
                </c:pt>
                <c:pt idx="69">
                  <c:v>7943.282347242858</c:v>
                </c:pt>
                <c:pt idx="70">
                  <c:v>10000.000000000044</c:v>
                </c:pt>
              </c:numCache>
            </c:numRef>
          </c:xVal>
          <c:yVal>
            <c:numRef>
              <c:f>worksheet!$G$34:$G$104</c:f>
              <c:numCache>
                <c:ptCount val="71"/>
                <c:pt idx="0">
                  <c:v>21242.155025492673</c:v>
                </c:pt>
                <c:pt idx="1">
                  <c:v>21203.94572629305</c:v>
                </c:pt>
                <c:pt idx="2">
                  <c:v>21161.699093955634</c:v>
                </c:pt>
                <c:pt idx="3">
                  <c:v>21114.999536440195</c:v>
                </c:pt>
                <c:pt idx="4">
                  <c:v>21063.39119572791</c:v>
                </c:pt>
                <c:pt idx="5">
                  <c:v>21006.37462879349</c:v>
                </c:pt>
                <c:pt idx="6">
                  <c:v>20943.40335560583</c:v>
                </c:pt>
                <c:pt idx="7">
                  <c:v>20873.88030771498</c:v>
                </c:pt>
                <c:pt idx="8">
                  <c:v>20797.154224237922</c:v>
                </c:pt>
                <c:pt idx="9">
                  <c:v>20712.516058460475</c:v>
                </c:pt>
                <c:pt idx="10">
                  <c:v>20619.195478381524</c:v>
                </c:pt>
                <c:pt idx="11">
                  <c:v>20516.357568944302</c:v>
                </c:pt>
                <c:pt idx="12">
                  <c:v>20403.09987305423</c:v>
                </c:pt>
                <c:pt idx="13">
                  <c:v>20278.44994339569</c:v>
                </c:pt>
                <c:pt idx="14">
                  <c:v>20141.363618090214</c:v>
                </c:pt>
                <c:pt idx="15">
                  <c:v>19990.724280794995</c:v>
                </c:pt>
                <c:pt idx="16">
                  <c:v>19825.343420070443</c:v>
                </c:pt>
                <c:pt idx="17">
                  <c:v>19643.962863452743</c:v>
                </c:pt>
                <c:pt idx="18">
                  <c:v>19445.259127690086</c:v>
                </c:pt>
                <c:pt idx="19">
                  <c:v>19227.850396100002</c:v>
                </c:pt>
                <c:pt idx="20">
                  <c:v>18990.30670367895</c:v>
                </c:pt>
                <c:pt idx="21">
                  <c:v>18731.163975304084</c:v>
                </c:pt>
                <c:pt idx="22">
                  <c:v>18448.942614593587</c:v>
                </c:pt>
                <c:pt idx="23">
                  <c:v>18142.171370258162</c:v>
                </c:pt>
                <c:pt idx="24">
                  <c:v>17809.417199118747</c:v>
                </c:pt>
                <c:pt idx="25">
                  <c:v>17449.32178258121</c:v>
                </c:pt>
                <c:pt idx="26">
                  <c:v>17060.645214651187</c:v>
                </c:pt>
                <c:pt idx="27">
                  <c:v>16642.31713988558</c:v>
                </c:pt>
                <c:pt idx="28">
                  <c:v>16193.495253115952</c:v>
                </c:pt>
                <c:pt idx="29">
                  <c:v>15713.630555546782</c:v>
                </c:pt>
                <c:pt idx="30">
                  <c:v>15202.538077513735</c:v>
                </c:pt>
                <c:pt idx="31">
                  <c:v>14660.47092519632</c:v>
                </c:pt>
                <c:pt idx="32">
                  <c:v>14088.19450955414</c:v>
                </c:pt>
                <c:pt idx="33">
                  <c:v>13487.056727957754</c:v>
                </c:pt>
                <c:pt idx="34">
                  <c:v>12859.048793620761</c:v>
                </c:pt>
                <c:pt idx="35">
                  <c:v>12206.850495101584</c:v>
                </c:pt>
                <c:pt idx="36">
                  <c:v>11533.853112920144</c:v>
                </c:pt>
                <c:pt idx="37">
                  <c:v>10844.153245387739</c:v>
                </c:pt>
                <c:pt idx="38">
                  <c:v>10142.511616997288</c:v>
                </c:pt>
                <c:pt idx="39">
                  <c:v>9434.272718490112</c:v>
                </c:pt>
                <c:pt idx="40">
                  <c:v>8725.24389787353</c:v>
                </c:pt>
                <c:pt idx="41">
                  <c:v>8021.5361507391835</c:v>
                </c:pt>
                <c:pt idx="42">
                  <c:v>7329.373002606596</c:v>
                </c:pt>
                <c:pt idx="43">
                  <c:v>6654.877996197698</c:v>
                </c:pt>
                <c:pt idx="44">
                  <c:v>6003.854727952481</c:v>
                </c:pt>
                <c:pt idx="45">
                  <c:v>5381.57545705769</c:v>
                </c:pt>
                <c:pt idx="46">
                  <c:v>4792.594530252824</c:v>
                </c:pt>
                <c:pt idx="47">
                  <c:v>4240.601020518744</c:v>
                </c:pt>
                <c:pt idx="48">
                  <c:v>3728.3212436623653</c:v>
                </c:pt>
                <c:pt idx="49">
                  <c:v>3257.476739240799</c:v>
                </c:pt>
                <c:pt idx="50">
                  <c:v>2828.797683597664</c:v>
                </c:pt>
                <c:pt idx="51">
                  <c:v>2442.086421527689</c:v>
                </c:pt>
                <c:pt idx="52">
                  <c:v>2096.3216193021785</c:v>
                </c:pt>
                <c:pt idx="53">
                  <c:v>1789.7909461443212</c:v>
                </c:pt>
                <c:pt idx="54">
                  <c:v>1520.2393363626602</c:v>
                </c:pt>
                <c:pt idx="55">
                  <c:v>1285.0206062338852</c:v>
                </c:pt>
                <c:pt idx="56">
                  <c:v>1081.2421080262893</c:v>
                </c:pt>
                <c:pt idx="57">
                  <c:v>905.894703196058</c:v>
                </c:pt>
                <c:pt idx="58">
                  <c:v>755.9631430965984</c:v>
                </c:pt>
                <c:pt idx="59">
                  <c:v>628.5145668488766</c:v>
                </c:pt>
                <c:pt idx="60">
                  <c:v>520.7650039865639</c:v>
                </c:pt>
                <c:pt idx="61">
                  <c:v>430.12538136513166</c:v>
                </c:pt>
                <c:pt idx="62">
                  <c:v>354.22956888848177</c:v>
                </c:pt>
                <c:pt idx="63">
                  <c:v>290.9475227396782</c:v>
                </c:pt>
                <c:pt idx="64">
                  <c:v>238.3867045982189</c:v>
                </c:pt>
                <c:pt idx="65">
                  <c:v>194.88478877217528</c:v>
                </c:pt>
                <c:pt idx="66">
                  <c:v>158.99632567093116</c:v>
                </c:pt>
                <c:pt idx="67">
                  <c:v>129.47559950257715</c:v>
                </c:pt>
                <c:pt idx="68">
                  <c:v>105.25746716938947</c:v>
                </c:pt>
                <c:pt idx="69">
                  <c:v>85.43753848981706</c:v>
                </c:pt>
                <c:pt idx="70">
                  <c:v>69.25268086514959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worksheet!$H$33</c:f>
              <c:strCache>
                <c:ptCount val="1"/>
                <c:pt idx="0">
                  <c:v>G´, Pa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worksheet!$B$34:$B$104</c:f>
              <c:numCache>
                <c:ptCount val="71"/>
                <c:pt idx="0">
                  <c:v>0.0009999999999999968</c:v>
                </c:pt>
                <c:pt idx="1">
                  <c:v>0.001258925411794163</c:v>
                </c:pt>
                <c:pt idx="2">
                  <c:v>0.001584893192461108</c:v>
                </c:pt>
                <c:pt idx="3">
                  <c:v>0.0019952623149688746</c:v>
                </c:pt>
                <c:pt idx="4">
                  <c:v>0.0025118864315095734</c:v>
                </c:pt>
                <c:pt idx="5">
                  <c:v>0.0031622776601683707</c:v>
                </c:pt>
                <c:pt idx="6">
                  <c:v>0.003981071705534965</c:v>
                </c:pt>
                <c:pt idx="7">
                  <c:v>0.0050118723362727125</c:v>
                </c:pt>
                <c:pt idx="8">
                  <c:v>0.006309573444801919</c:v>
                </c:pt>
                <c:pt idx="9">
                  <c:v>0.007943282347242805</c:v>
                </c:pt>
                <c:pt idx="10">
                  <c:v>0.009999999999999988</c:v>
                </c:pt>
                <c:pt idx="11">
                  <c:v>0.012589254117941656</c:v>
                </c:pt>
                <c:pt idx="12">
                  <c:v>0.015848931924611113</c:v>
                </c:pt>
                <c:pt idx="13">
                  <c:v>0.019952623149688774</c:v>
                </c:pt>
                <c:pt idx="14">
                  <c:v>0.025118864315095774</c:v>
                </c:pt>
                <c:pt idx="15">
                  <c:v>0.03162277660168377</c:v>
                </c:pt>
                <c:pt idx="16">
                  <c:v>0.03981071705534971</c:v>
                </c:pt>
                <c:pt idx="17">
                  <c:v>0.050118723362727206</c:v>
                </c:pt>
                <c:pt idx="18">
                  <c:v>0.06309573444801932</c:v>
                </c:pt>
                <c:pt idx="19">
                  <c:v>0.07943282347242814</c:v>
                </c:pt>
                <c:pt idx="20">
                  <c:v>0.10000000000000002</c:v>
                </c:pt>
                <c:pt idx="21">
                  <c:v>0.12589254117941673</c:v>
                </c:pt>
                <c:pt idx="22">
                  <c:v>0.15848931924611132</c:v>
                </c:pt>
                <c:pt idx="23">
                  <c:v>0.19952623149688795</c:v>
                </c:pt>
                <c:pt idx="24">
                  <c:v>0.251188643150958</c:v>
                </c:pt>
                <c:pt idx="25">
                  <c:v>0.31622776601683794</c:v>
                </c:pt>
                <c:pt idx="26">
                  <c:v>0.3981071705534972</c:v>
                </c:pt>
                <c:pt idx="27">
                  <c:v>0.5011872336272722</c:v>
                </c:pt>
                <c:pt idx="28">
                  <c:v>0.6309573444801932</c:v>
                </c:pt>
                <c:pt idx="29">
                  <c:v>0.7943282347242815</c:v>
                </c:pt>
                <c:pt idx="30">
                  <c:v>1</c:v>
                </c:pt>
                <c:pt idx="31">
                  <c:v>1.2589254117941673</c:v>
                </c:pt>
                <c:pt idx="32">
                  <c:v>1.5848931924611136</c:v>
                </c:pt>
                <c:pt idx="33">
                  <c:v>1.99526231496888</c:v>
                </c:pt>
                <c:pt idx="34">
                  <c:v>2.5118864315095806</c:v>
                </c:pt>
                <c:pt idx="35">
                  <c:v>3.1622776601683795</c:v>
                </c:pt>
                <c:pt idx="36">
                  <c:v>3.9810717055349727</c:v>
                </c:pt>
                <c:pt idx="37">
                  <c:v>5.011872336272723</c:v>
                </c:pt>
                <c:pt idx="38">
                  <c:v>6.309573444801933</c:v>
                </c:pt>
                <c:pt idx="39">
                  <c:v>7.943282347242814</c:v>
                </c:pt>
                <c:pt idx="40">
                  <c:v>9.999999999999998</c:v>
                </c:pt>
                <c:pt idx="41">
                  <c:v>12.589254117941675</c:v>
                </c:pt>
                <c:pt idx="42">
                  <c:v>15.848931924611136</c:v>
                </c:pt>
                <c:pt idx="43">
                  <c:v>19.952623149688804</c:v>
                </c:pt>
                <c:pt idx="44">
                  <c:v>25.11886431509581</c:v>
                </c:pt>
                <c:pt idx="45">
                  <c:v>31.622776601683817</c:v>
                </c:pt>
                <c:pt idx="46">
                  <c:v>39.81071705534977</c:v>
                </c:pt>
                <c:pt idx="47">
                  <c:v>50.11872336272728</c:v>
                </c:pt>
                <c:pt idx="48">
                  <c:v>63.095734448019414</c:v>
                </c:pt>
                <c:pt idx="49">
                  <c:v>79.43282347242825</c:v>
                </c:pt>
                <c:pt idx="50">
                  <c:v>100.00000000000013</c:v>
                </c:pt>
                <c:pt idx="51">
                  <c:v>125.89254117941688</c:v>
                </c:pt>
                <c:pt idx="52">
                  <c:v>158.48931924611168</c:v>
                </c:pt>
                <c:pt idx="53">
                  <c:v>199.52623149688836</c:v>
                </c:pt>
                <c:pt idx="54">
                  <c:v>251.1886431509585</c:v>
                </c:pt>
                <c:pt idx="55">
                  <c:v>316.2277660168388</c:v>
                </c:pt>
                <c:pt idx="56">
                  <c:v>398.10717055349835</c:v>
                </c:pt>
                <c:pt idx="57">
                  <c:v>501.1872336272736</c:v>
                </c:pt>
                <c:pt idx="58">
                  <c:v>630.9573444801954</c:v>
                </c:pt>
                <c:pt idx="59">
                  <c:v>794.3282347242842</c:v>
                </c:pt>
                <c:pt idx="60">
                  <c:v>1000.0000000000033</c:v>
                </c:pt>
                <c:pt idx="61">
                  <c:v>1258.9254117941723</c:v>
                </c:pt>
                <c:pt idx="62">
                  <c:v>1584.89319246112</c:v>
                </c:pt>
                <c:pt idx="63">
                  <c:v>1995.2623149688875</c:v>
                </c:pt>
                <c:pt idx="64">
                  <c:v>2511.886431509592</c:v>
                </c:pt>
                <c:pt idx="65">
                  <c:v>3162.2776601683972</c:v>
                </c:pt>
                <c:pt idx="66">
                  <c:v>3981.071705534991</c:v>
                </c:pt>
                <c:pt idx="67">
                  <c:v>5011.8723362727505</c:v>
                </c:pt>
                <c:pt idx="68">
                  <c:v>6309.573444801972</c:v>
                </c:pt>
                <c:pt idx="69">
                  <c:v>7943.282347242858</c:v>
                </c:pt>
                <c:pt idx="70">
                  <c:v>10000.000000000044</c:v>
                </c:pt>
              </c:numCache>
            </c:numRef>
          </c:xVal>
          <c:yVal>
            <c:numRef>
              <c:f>worksheet!$H$34:$H$104</c:f>
              <c:numCache>
                <c:ptCount val="71"/>
                <c:pt idx="0">
                  <c:v>0.29653281612398985</c:v>
                </c:pt>
                <c:pt idx="1">
                  <c:v>0.41256635330038327</c:v>
                </c:pt>
                <c:pt idx="2">
                  <c:v>0.5738406582481971</c:v>
                </c:pt>
                <c:pt idx="3">
                  <c:v>0.7979064161261215</c:v>
                </c:pt>
                <c:pt idx="4">
                  <c:v>1.109075115567413</c:v>
                </c:pt>
                <c:pt idx="5">
                  <c:v>1.5409976237535254</c:v>
                </c:pt>
                <c:pt idx="6">
                  <c:v>2.1402123439518563</c:v>
                </c:pt>
                <c:pt idx="7">
                  <c:v>2.9710200728643725</c:v>
                </c:pt>
                <c:pt idx="8">
                  <c:v>4.122170210000038</c:v>
                </c:pt>
                <c:pt idx="9">
                  <c:v>5.716013910517436</c:v>
                </c:pt>
                <c:pt idx="10">
                  <c:v>7.921007739668053</c:v>
                </c:pt>
                <c:pt idx="11">
                  <c:v>10.968753657339358</c:v>
                </c:pt>
                <c:pt idx="12">
                  <c:v>15.177159295735873</c:v>
                </c:pt>
                <c:pt idx="13">
                  <c:v>20.98182286103906</c:v>
                </c:pt>
                <c:pt idx="14">
                  <c:v>28.978421006062657</c:v>
                </c:pt>
                <c:pt idx="15">
                  <c:v>39.979741805295134</c:v>
                </c:pt>
                <c:pt idx="16">
                  <c:v>55.0920979717633</c:v>
                </c:pt>
                <c:pt idx="17">
                  <c:v>75.81721742070027</c:v>
                </c:pt>
                <c:pt idx="18">
                  <c:v>104.18737354708404</c:v>
                </c:pt>
                <c:pt idx="19">
                  <c:v>142.94350556008084</c:v>
                </c:pt>
                <c:pt idx="20">
                  <c:v>195.76837947412653</c:v>
                </c:pt>
                <c:pt idx="21">
                  <c:v>267.5893905127568</c:v>
                </c:pt>
                <c:pt idx="22">
                  <c:v>364.9682624221694</c:v>
                </c:pt>
                <c:pt idx="23">
                  <c:v>496.597389267949</c:v>
                </c:pt>
                <c:pt idx="24">
                  <c:v>673.9244469549778</c:v>
                </c:pt>
                <c:pt idx="25">
                  <c:v>911.9275001760168</c:v>
                </c:pt>
                <c:pt idx="26">
                  <c:v>1230.0611862981295</c:v>
                </c:pt>
                <c:pt idx="27">
                  <c:v>1653.3893930078482</c:v>
                </c:pt>
                <c:pt idx="28">
                  <c:v>2213.9095792255093</c:v>
                </c:pt>
                <c:pt idx="29">
                  <c:v>2952.056734514814</c:v>
                </c:pt>
                <c:pt idx="30">
                  <c:v>3918.3491851959693</c:v>
                </c:pt>
                <c:pt idx="31">
                  <c:v>5175.102760551</c:v>
                </c:pt>
                <c:pt idx="32">
                  <c:v>6798.09408398516</c:v>
                </c:pt>
                <c:pt idx="33">
                  <c:v>8877.99980490593</c:v>
                </c:pt>
                <c:pt idx="34">
                  <c:v>11521.381261482666</c:v>
                </c:pt>
                <c:pt idx="35">
                  <c:v>14850.931982783288</c:v>
                </c:pt>
                <c:pt idx="36">
                  <c:v>19004.671287785583</c:v>
                </c:pt>
                <c:pt idx="37">
                  <c:v>24133.766957922366</c:v>
                </c:pt>
                <c:pt idx="38">
                  <c:v>30398.72034090209</c:v>
                </c:pt>
                <c:pt idx="39">
                  <c:v>37963.76172735914</c:v>
                </c:pt>
                <c:pt idx="40">
                  <c:v>46989.48691851125</c:v>
                </c:pt>
                <c:pt idx="41">
                  <c:v>57624.00740632476</c:v>
                </c:pt>
                <c:pt idx="42">
                  <c:v>69993.15802756406</c:v>
                </c:pt>
                <c:pt idx="43">
                  <c:v>84190.56134677441</c:v>
                </c:pt>
                <c:pt idx="44">
                  <c:v>100268.53095440201</c:v>
                </c:pt>
                <c:pt idx="45">
                  <c:v>118230.8525299167</c:v>
                </c:pt>
                <c:pt idx="46">
                  <c:v>138028.37678779408</c:v>
                </c:pt>
                <c:pt idx="47">
                  <c:v>159558.08967283487</c:v>
                </c:pt>
                <c:pt idx="48">
                  <c:v>182665.92815982384</c:v>
                </c:pt>
                <c:pt idx="49">
                  <c:v>207153.15327079277</c:v>
                </c:pt>
                <c:pt idx="50">
                  <c:v>232785.6603424454</c:v>
                </c:pt>
                <c:pt idx="51">
                  <c:v>259305.2793415554</c:v>
                </c:pt>
                <c:pt idx="52">
                  <c:v>286441.94845658785</c:v>
                </c:pt>
                <c:pt idx="53">
                  <c:v>313925.64820920664</c:v>
                </c:pt>
                <c:pt idx="54">
                  <c:v>341497.1396018081</c:v>
                </c:pt>
                <c:pt idx="55">
                  <c:v>368916.81010059826</c:v>
                </c:pt>
                <c:pt idx="56">
                  <c:v>395971.2360562315</c:v>
                </c:pt>
                <c:pt idx="57">
                  <c:v>422477.364064798</c:v>
                </c:pt>
                <c:pt idx="58">
                  <c:v>448284.4561122325</c:v>
                </c:pt>
                <c:pt idx="59">
                  <c:v>473274.11259886384</c:v>
                </c:pt>
                <c:pt idx="60">
                  <c:v>497358.7798685365</c:v>
                </c:pt>
                <c:pt idx="61">
                  <c:v>520479.1741542103</c:v>
                </c:pt>
                <c:pt idx="62">
                  <c:v>542601.0285814845</c:v>
                </c:pt>
                <c:pt idx="63">
                  <c:v>563711.512623577</c:v>
                </c:pt>
                <c:pt idx="64">
                  <c:v>583815.6009286984</c:v>
                </c:pt>
                <c:pt idx="65">
                  <c:v>602932.5936934688</c:v>
                </c:pt>
                <c:pt idx="66">
                  <c:v>621092.9223512312</c:v>
                </c:pt>
                <c:pt idx="67">
                  <c:v>638335.3169827556</c:v>
                </c:pt>
                <c:pt idx="68">
                  <c:v>654704.3672053928</c:v>
                </c:pt>
                <c:pt idx="69">
                  <c:v>670248.4759729273</c:v>
                </c:pt>
                <c:pt idx="70">
                  <c:v>685018.184165811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worksheet!$I$33</c:f>
              <c:strCache>
                <c:ptCount val="1"/>
                <c:pt idx="0">
                  <c:v>G´´, Pa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worksheet!$B$34:$B$104</c:f>
              <c:numCache>
                <c:ptCount val="71"/>
                <c:pt idx="0">
                  <c:v>0.0009999999999999968</c:v>
                </c:pt>
                <c:pt idx="1">
                  <c:v>0.001258925411794163</c:v>
                </c:pt>
                <c:pt idx="2">
                  <c:v>0.001584893192461108</c:v>
                </c:pt>
                <c:pt idx="3">
                  <c:v>0.0019952623149688746</c:v>
                </c:pt>
                <c:pt idx="4">
                  <c:v>0.0025118864315095734</c:v>
                </c:pt>
                <c:pt idx="5">
                  <c:v>0.0031622776601683707</c:v>
                </c:pt>
                <c:pt idx="6">
                  <c:v>0.003981071705534965</c:v>
                </c:pt>
                <c:pt idx="7">
                  <c:v>0.0050118723362727125</c:v>
                </c:pt>
                <c:pt idx="8">
                  <c:v>0.006309573444801919</c:v>
                </c:pt>
                <c:pt idx="9">
                  <c:v>0.007943282347242805</c:v>
                </c:pt>
                <c:pt idx="10">
                  <c:v>0.009999999999999988</c:v>
                </c:pt>
                <c:pt idx="11">
                  <c:v>0.012589254117941656</c:v>
                </c:pt>
                <c:pt idx="12">
                  <c:v>0.015848931924611113</c:v>
                </c:pt>
                <c:pt idx="13">
                  <c:v>0.019952623149688774</c:v>
                </c:pt>
                <c:pt idx="14">
                  <c:v>0.025118864315095774</c:v>
                </c:pt>
                <c:pt idx="15">
                  <c:v>0.03162277660168377</c:v>
                </c:pt>
                <c:pt idx="16">
                  <c:v>0.03981071705534971</c:v>
                </c:pt>
                <c:pt idx="17">
                  <c:v>0.050118723362727206</c:v>
                </c:pt>
                <c:pt idx="18">
                  <c:v>0.06309573444801932</c:v>
                </c:pt>
                <c:pt idx="19">
                  <c:v>0.07943282347242814</c:v>
                </c:pt>
                <c:pt idx="20">
                  <c:v>0.10000000000000002</c:v>
                </c:pt>
                <c:pt idx="21">
                  <c:v>0.12589254117941673</c:v>
                </c:pt>
                <c:pt idx="22">
                  <c:v>0.15848931924611132</c:v>
                </c:pt>
                <c:pt idx="23">
                  <c:v>0.19952623149688795</c:v>
                </c:pt>
                <c:pt idx="24">
                  <c:v>0.251188643150958</c:v>
                </c:pt>
                <c:pt idx="25">
                  <c:v>0.31622776601683794</c:v>
                </c:pt>
                <c:pt idx="26">
                  <c:v>0.3981071705534972</c:v>
                </c:pt>
                <c:pt idx="27">
                  <c:v>0.5011872336272722</c:v>
                </c:pt>
                <c:pt idx="28">
                  <c:v>0.6309573444801932</c:v>
                </c:pt>
                <c:pt idx="29">
                  <c:v>0.7943282347242815</c:v>
                </c:pt>
                <c:pt idx="30">
                  <c:v>1</c:v>
                </c:pt>
                <c:pt idx="31">
                  <c:v>1.2589254117941673</c:v>
                </c:pt>
                <c:pt idx="32">
                  <c:v>1.5848931924611136</c:v>
                </c:pt>
                <c:pt idx="33">
                  <c:v>1.99526231496888</c:v>
                </c:pt>
                <c:pt idx="34">
                  <c:v>2.5118864315095806</c:v>
                </c:pt>
                <c:pt idx="35">
                  <c:v>3.1622776601683795</c:v>
                </c:pt>
                <c:pt idx="36">
                  <c:v>3.9810717055349727</c:v>
                </c:pt>
                <c:pt idx="37">
                  <c:v>5.011872336272723</c:v>
                </c:pt>
                <c:pt idx="38">
                  <c:v>6.309573444801933</c:v>
                </c:pt>
                <c:pt idx="39">
                  <c:v>7.943282347242814</c:v>
                </c:pt>
                <c:pt idx="40">
                  <c:v>9.999999999999998</c:v>
                </c:pt>
                <c:pt idx="41">
                  <c:v>12.589254117941675</c:v>
                </c:pt>
                <c:pt idx="42">
                  <c:v>15.848931924611136</c:v>
                </c:pt>
                <c:pt idx="43">
                  <c:v>19.952623149688804</c:v>
                </c:pt>
                <c:pt idx="44">
                  <c:v>25.11886431509581</c:v>
                </c:pt>
                <c:pt idx="45">
                  <c:v>31.622776601683817</c:v>
                </c:pt>
                <c:pt idx="46">
                  <c:v>39.81071705534977</c:v>
                </c:pt>
                <c:pt idx="47">
                  <c:v>50.11872336272728</c:v>
                </c:pt>
                <c:pt idx="48">
                  <c:v>63.095734448019414</c:v>
                </c:pt>
                <c:pt idx="49">
                  <c:v>79.43282347242825</c:v>
                </c:pt>
                <c:pt idx="50">
                  <c:v>100.00000000000013</c:v>
                </c:pt>
                <c:pt idx="51">
                  <c:v>125.89254117941688</c:v>
                </c:pt>
                <c:pt idx="52">
                  <c:v>158.48931924611168</c:v>
                </c:pt>
                <c:pt idx="53">
                  <c:v>199.52623149688836</c:v>
                </c:pt>
                <c:pt idx="54">
                  <c:v>251.1886431509585</c:v>
                </c:pt>
                <c:pt idx="55">
                  <c:v>316.2277660168388</c:v>
                </c:pt>
                <c:pt idx="56">
                  <c:v>398.10717055349835</c:v>
                </c:pt>
                <c:pt idx="57">
                  <c:v>501.1872336272736</c:v>
                </c:pt>
                <c:pt idx="58">
                  <c:v>630.9573444801954</c:v>
                </c:pt>
                <c:pt idx="59">
                  <c:v>794.3282347242842</c:v>
                </c:pt>
                <c:pt idx="60">
                  <c:v>1000.0000000000033</c:v>
                </c:pt>
                <c:pt idx="61">
                  <c:v>1258.9254117941723</c:v>
                </c:pt>
                <c:pt idx="62">
                  <c:v>1584.89319246112</c:v>
                </c:pt>
                <c:pt idx="63">
                  <c:v>1995.2623149688875</c:v>
                </c:pt>
                <c:pt idx="64">
                  <c:v>2511.886431509592</c:v>
                </c:pt>
                <c:pt idx="65">
                  <c:v>3162.2776601683972</c:v>
                </c:pt>
                <c:pt idx="66">
                  <c:v>3981.071705534991</c:v>
                </c:pt>
                <c:pt idx="67">
                  <c:v>5011.8723362727505</c:v>
                </c:pt>
                <c:pt idx="68">
                  <c:v>6309.573444801972</c:v>
                </c:pt>
                <c:pt idx="69">
                  <c:v>7943.282347242858</c:v>
                </c:pt>
                <c:pt idx="70">
                  <c:v>10000.000000000044</c:v>
                </c:pt>
              </c:numCache>
            </c:numRef>
          </c:xVal>
          <c:yVal>
            <c:numRef>
              <c:f>worksheet!$I$34:$I$104</c:f>
              <c:numCache>
                <c:ptCount val="71"/>
                <c:pt idx="0">
                  <c:v>21.240085179114097</c:v>
                </c:pt>
                <c:pt idx="1">
                  <c:v>26.6909977486733</c:v>
                </c:pt>
                <c:pt idx="2">
                  <c:v>33.53412337307819</c:v>
                </c:pt>
                <c:pt idx="3">
                  <c:v>42.12240633640343</c:v>
                </c:pt>
                <c:pt idx="4">
                  <c:v>52.89722105394251</c:v>
                </c:pt>
                <c:pt idx="5">
                  <c:v>66.41011275984818</c:v>
                </c:pt>
                <c:pt idx="6">
                  <c:v>83.34971739343578</c:v>
                </c:pt>
                <c:pt idx="7">
                  <c:v>104.57502781919544</c:v>
                </c:pt>
                <c:pt idx="8">
                  <c:v>131.1564092953385</c:v>
                </c:pt>
                <c:pt idx="9">
                  <c:v>164.42603903445905</c:v>
                </c:pt>
                <c:pt idx="10">
                  <c:v>206.03975309138508</c:v>
                </c:pt>
                <c:pt idx="11">
                  <c:v>258.0526259544869</c:v>
                </c:pt>
                <c:pt idx="12">
                  <c:v>323.01097662729956</c:v>
                </c:pt>
                <c:pt idx="13">
                  <c:v>404.063875005077</c:v>
                </c:pt>
                <c:pt idx="14">
                  <c:v>505.09758886384583</c:v>
                </c:pt>
                <c:pt idx="15">
                  <c:v>630.8967249209238</c:v>
                </c:pt>
                <c:pt idx="16">
                  <c:v>787.3360170759686</c:v>
                </c:pt>
                <c:pt idx="17">
                  <c:v>981.6067139693699</c:v>
                </c:pt>
                <c:pt idx="18">
                  <c:v>1222.4811943657567</c:v>
                </c:pt>
                <c:pt idx="19">
                  <c:v>1520.6186271025526</c:v>
                </c:pt>
                <c:pt idx="20">
                  <c:v>1888.9129753898173</c:v>
                </c:pt>
                <c:pt idx="21">
                  <c:v>2342.8821488123167</c:v>
                </c:pt>
                <c:pt idx="22">
                  <c:v>2901.093299034012</c:v>
                </c:pt>
                <c:pt idx="23">
                  <c:v>3585.613759447216</c:v>
                </c:pt>
                <c:pt idx="24">
                  <c:v>4422.469550742271</c:v>
                </c:pt>
                <c:pt idx="25">
                  <c:v>5442.083360407944</c:v>
                </c:pt>
                <c:pt idx="26">
                  <c:v>6679.6512392103095</c:v>
                </c:pt>
                <c:pt idx="27">
                  <c:v>8175.402011872974</c:v>
                </c:pt>
                <c:pt idx="28">
                  <c:v>9974.666132811504</c:v>
                </c:pt>
                <c:pt idx="29">
                  <c:v>12127.662738414003</c:v>
                </c:pt>
                <c:pt idx="30">
                  <c:v>14688.897292211184</c:v>
                </c:pt>
                <c:pt idx="31">
                  <c:v>17716.0511011364</c:v>
                </c:pt>
                <c:pt idx="32">
                  <c:v>21268.24308937058</c:v>
                </c:pt>
                <c:pt idx="33">
                  <c:v>25403.559715109994</c:v>
                </c:pt>
                <c:pt idx="34">
                  <c:v>30175.787448166477</c:v>
                </c:pt>
                <c:pt idx="35">
                  <c:v>35630.34955400189</c:v>
                </c:pt>
                <c:pt idx="36">
                  <c:v>41799.547848805094</c:v>
                </c:pt>
                <c:pt idx="37">
                  <c:v>48697.337814245526</c:v>
                </c:pt>
                <c:pt idx="38">
                  <c:v>56314.011032635986</c:v>
                </c:pt>
                <c:pt idx="39">
                  <c:v>64611.30161882016</c:v>
                </c:pt>
                <c:pt idx="40">
                  <c:v>73518.54342186727</c:v>
                </c:pt>
                <c:pt idx="41">
                  <c:v>82930.5474983014</c:v>
                </c:pt>
                <c:pt idx="42">
                  <c:v>92707.8127553195</c:v>
                </c:pt>
                <c:pt idx="43">
                  <c:v>102679.50789145114</c:v>
                </c:pt>
                <c:pt idx="44">
                  <c:v>112649.37418305385</c:v>
                </c:pt>
                <c:pt idx="45">
                  <c:v>122404.32962136112</c:v>
                </c:pt>
                <c:pt idx="46">
                  <c:v>131725.16554657716</c:v>
                </c:pt>
                <c:pt idx="47">
                  <c:v>140398.3926348383</c:v>
                </c:pt>
                <c:pt idx="48">
                  <c:v>148228.08573545492</c:v>
                </c:pt>
                <c:pt idx="49">
                  <c:v>155046.54477289907</c:v>
                </c:pt>
                <c:pt idx="50">
                  <c:v>160722.7416584441</c:v>
                </c:pt>
                <c:pt idx="51">
                  <c:v>165167.82938053602</c:v>
                </c:pt>
                <c:pt idx="52">
                  <c:v>168337.38542775094</c:v>
                </c:pt>
                <c:pt idx="53">
                  <c:v>170230.46966683213</c:v>
                </c:pt>
                <c:pt idx="54">
                  <c:v>170885.92534676637</c:v>
                </c:pt>
                <c:pt idx="55">
                  <c:v>170376.59190678236</c:v>
                </c:pt>
                <c:pt idx="56">
                  <c:v>168802.21016067985</c:v>
                </c:pt>
                <c:pt idx="57">
                  <c:v>166281.79240271598</c:v>
                </c:pt>
                <c:pt idx="58">
                  <c:v>162946.1297673654</c:v>
                </c:pt>
                <c:pt idx="59">
                  <c:v>158930.9533651907</c:v>
                </c:pt>
                <c:pt idx="60">
                  <c:v>154371.09011990647</c:v>
                </c:pt>
                <c:pt idx="61">
                  <c:v>149395.78740739726</c:v>
                </c:pt>
                <c:pt idx="62">
                  <c:v>144125.24104249163</c:v>
                </c:pt>
                <c:pt idx="63">
                  <c:v>138668.2574956353</c:v>
                </c:pt>
                <c:pt idx="64">
                  <c:v>133120.91421889438</c:v>
                </c:pt>
                <c:pt idx="65">
                  <c:v>127566.0472454346</c:v>
                </c:pt>
                <c:pt idx="66">
                  <c:v>122073.38584822528</c:v>
                </c:pt>
                <c:pt idx="67">
                  <c:v>116700.16245528334</c:v>
                </c:pt>
                <c:pt idx="68">
                  <c:v>111492.04535010629</c:v>
                </c:pt>
                <c:pt idx="69">
                  <c:v>106484.26638631555</c:v>
                </c:pt>
                <c:pt idx="70">
                  <c:v>101702.84196228167</c:v>
                </c:pt>
              </c:numCache>
            </c:numRef>
          </c:yVal>
          <c:smooth val="0"/>
        </c:ser>
        <c:axId val="7762956"/>
        <c:axId val="2757741"/>
      </c:scatterChart>
      <c:valAx>
        <c:axId val="7762956"/>
        <c:scaling>
          <c:logBase val="10"/>
          <c:orientation val="minMax"/>
          <c:max val="10000"/>
          <c:min val="0.001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757741"/>
        <c:crosses val="autoZero"/>
        <c:crossBetween val="midCat"/>
        <c:dispUnits/>
      </c:valAx>
      <c:valAx>
        <c:axId val="2757741"/>
        <c:scaling>
          <c:logBase val="10"/>
          <c:orientation val="minMax"/>
          <c:max val="10000000"/>
          <c:min val="1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7762956"/>
        <c:crossesAt val="0.00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5"/>
          <c:y val="0.51875"/>
          <c:w val="0.11425"/>
          <c:h val="0.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="150" zoomScaleNormal="150" zoomScalePageLayoutView="0" workbookViewId="0" topLeftCell="A1">
      <selection activeCell="F3" sqref="F3"/>
    </sheetView>
  </sheetViews>
  <sheetFormatPr defaultColWidth="11.375" defaultRowHeight="12"/>
  <cols>
    <col min="1" max="2" width="11.375" style="0" customWidth="1"/>
    <col min="3" max="4" width="0" style="0" hidden="1" customWidth="1"/>
    <col min="5" max="5" width="12.875" style="0" customWidth="1"/>
    <col min="6" max="6" width="12.00390625" style="0" bestFit="1" customWidth="1"/>
  </cols>
  <sheetData>
    <row r="1" spans="1:12" ht="12">
      <c r="A1" s="31"/>
      <c r="B1" s="31"/>
      <c r="C1" s="31"/>
      <c r="D1" s="31"/>
      <c r="E1" s="32" t="s">
        <v>0</v>
      </c>
      <c r="F1" s="32" t="s">
        <v>76</v>
      </c>
      <c r="G1" s="32" t="s">
        <v>1</v>
      </c>
      <c r="H1" s="34" t="s">
        <v>2</v>
      </c>
      <c r="I1" s="31"/>
      <c r="J1" s="31"/>
      <c r="K1" s="31"/>
      <c r="L1" s="31"/>
    </row>
    <row r="2" spans="1:8" ht="12">
      <c r="A2" s="20" t="s">
        <v>38</v>
      </c>
      <c r="E2" s="1" t="s">
        <v>3</v>
      </c>
      <c r="F2" s="30">
        <v>200</v>
      </c>
      <c r="G2" t="s">
        <v>53</v>
      </c>
      <c r="H2" s="33"/>
    </row>
    <row r="3" spans="1:8" ht="12">
      <c r="A3" s="20" t="s">
        <v>38</v>
      </c>
      <c r="E3" s="1" t="s">
        <v>48</v>
      </c>
      <c r="F3" s="21">
        <v>1.8</v>
      </c>
      <c r="G3" t="s">
        <v>66</v>
      </c>
      <c r="H3" s="11"/>
    </row>
    <row r="4" spans="1:8" ht="12">
      <c r="A4" s="15" t="s">
        <v>38</v>
      </c>
      <c r="E4" s="1" t="s">
        <v>8</v>
      </c>
      <c r="F4" s="23">
        <v>0.25</v>
      </c>
      <c r="G4" t="s">
        <v>25</v>
      </c>
      <c r="H4" s="11" t="s">
        <v>46</v>
      </c>
    </row>
    <row r="5" spans="5:8" ht="12">
      <c r="E5" s="1" t="s">
        <v>15</v>
      </c>
      <c r="F5">
        <f>F4/100</f>
        <v>0.0025</v>
      </c>
      <c r="G5" t="s">
        <v>26</v>
      </c>
      <c r="H5" t="s">
        <v>33</v>
      </c>
    </row>
    <row r="6" spans="5:8" ht="12">
      <c r="E6" s="14" t="s">
        <v>34</v>
      </c>
      <c r="F6" s="11">
        <v>0.302</v>
      </c>
      <c r="G6" t="s">
        <v>14</v>
      </c>
      <c r="H6" s="11" t="s">
        <v>52</v>
      </c>
    </row>
    <row r="7" spans="5:8" ht="12">
      <c r="E7" s="1" t="s">
        <v>35</v>
      </c>
      <c r="F7" s="4">
        <f>IF(AND(1.2&lt;=F3,F3&lt;=2),(F3-1)/(F5*(1+F6*(F3-1))),NA())</f>
        <v>257.7319587628866</v>
      </c>
      <c r="G7" t="s">
        <v>9</v>
      </c>
      <c r="H7" t="s">
        <v>31</v>
      </c>
    </row>
    <row r="8" spans="5:8" ht="12">
      <c r="E8" s="1" t="s">
        <v>20</v>
      </c>
      <c r="F8" s="11">
        <v>0.0153</v>
      </c>
      <c r="G8" t="s">
        <v>9</v>
      </c>
      <c r="H8" s="11" t="s">
        <v>27</v>
      </c>
    </row>
    <row r="9" spans="5:8" ht="12">
      <c r="E9" s="1" t="s">
        <v>21</v>
      </c>
      <c r="F9" s="11">
        <v>0.759</v>
      </c>
      <c r="G9" t="s">
        <v>14</v>
      </c>
      <c r="H9" s="11" t="s">
        <v>27</v>
      </c>
    </row>
    <row r="10" spans="5:8" ht="12.75" customHeight="1">
      <c r="E10" s="9" t="s">
        <v>47</v>
      </c>
      <c r="F10" s="27">
        <f>(F7/F8)^(1/F9)</f>
        <v>370237.7430468767</v>
      </c>
      <c r="G10" t="s">
        <v>14</v>
      </c>
      <c r="H10" t="s">
        <v>36</v>
      </c>
    </row>
    <row r="11" spans="5:8" ht="12">
      <c r="E11" s="14" t="s">
        <v>4</v>
      </c>
      <c r="F11" s="16">
        <v>-14.26</v>
      </c>
      <c r="G11" t="s">
        <v>14</v>
      </c>
      <c r="H11" s="11" t="s">
        <v>28</v>
      </c>
    </row>
    <row r="12" spans="5:8" ht="12">
      <c r="E12" s="14" t="s">
        <v>49</v>
      </c>
      <c r="F12" s="28">
        <f>10^F11*F10^3.4*F31</f>
        <v>21599.4833219476</v>
      </c>
      <c r="G12" t="s">
        <v>11</v>
      </c>
      <c r="H12" t="s">
        <v>50</v>
      </c>
    </row>
    <row r="13" spans="5:8" ht="12">
      <c r="E13" s="1" t="s">
        <v>29</v>
      </c>
      <c r="F13" s="13">
        <v>1000000</v>
      </c>
      <c r="G13" t="s">
        <v>10</v>
      </c>
      <c r="H13" s="11" t="s">
        <v>28</v>
      </c>
    </row>
    <row r="14" spans="5:8" ht="12">
      <c r="E14" s="3" t="s">
        <v>22</v>
      </c>
      <c r="F14" s="2">
        <f>F12/(F13*F30)/F16</f>
        <v>0.03275355273464867</v>
      </c>
      <c r="G14" t="s">
        <v>13</v>
      </c>
      <c r="H14" t="s">
        <v>32</v>
      </c>
    </row>
    <row r="15" spans="5:8" ht="12">
      <c r="E15" s="1" t="s">
        <v>12</v>
      </c>
      <c r="F15" s="12">
        <f>1.43*F7^-0.21</f>
        <v>0.4456467050340041</v>
      </c>
      <c r="G15" t="s">
        <v>14</v>
      </c>
      <c r="H15" s="11" t="s">
        <v>37</v>
      </c>
    </row>
    <row r="16" spans="5:8" ht="12">
      <c r="E16" s="1" t="s">
        <v>23</v>
      </c>
      <c r="F16" s="4">
        <f>0.316+1.0466*F15-0.541*F15^2+0.03465*F15^3</f>
        <v>0.6780374367859274</v>
      </c>
      <c r="G16" t="s">
        <v>14</v>
      </c>
      <c r="H16" t="s">
        <v>51</v>
      </c>
    </row>
    <row r="17" spans="5:8" ht="12">
      <c r="E17" s="1" t="s">
        <v>19</v>
      </c>
      <c r="F17">
        <v>0.03</v>
      </c>
      <c r="G17" t="s">
        <v>14</v>
      </c>
      <c r="H17" t="s">
        <v>30</v>
      </c>
    </row>
    <row r="18" spans="5:8" ht="12">
      <c r="E18" s="1" t="s">
        <v>24</v>
      </c>
      <c r="F18" s="4">
        <f>(1-F17)/F15</f>
        <v>2.1766120764339236</v>
      </c>
      <c r="G18" t="s">
        <v>14</v>
      </c>
      <c r="H18" t="s">
        <v>39</v>
      </c>
    </row>
    <row r="19" spans="5:7" ht="12">
      <c r="E19" s="1" t="s">
        <v>63</v>
      </c>
      <c r="F19" s="18">
        <v>180</v>
      </c>
      <c r="G19" t="s">
        <v>53</v>
      </c>
    </row>
    <row r="20" spans="5:7" ht="12">
      <c r="E20" s="1" t="s">
        <v>62</v>
      </c>
      <c r="F20" s="18">
        <f>F19+273.15</f>
        <v>453.15</v>
      </c>
      <c r="G20" t="s">
        <v>56</v>
      </c>
    </row>
    <row r="21" spans="5:7" ht="12">
      <c r="E21" s="1" t="s">
        <v>5</v>
      </c>
      <c r="F21" s="18">
        <f>F2+273.15</f>
        <v>473.15</v>
      </c>
      <c r="G21" t="s">
        <v>56</v>
      </c>
    </row>
    <row r="22" spans="5:8" ht="12">
      <c r="E22" s="1" t="s">
        <v>57</v>
      </c>
      <c r="F22" s="12">
        <f>1.2836/EXP(F23*F19)</f>
        <v>1.1174715965818354</v>
      </c>
      <c r="G22" t="s">
        <v>58</v>
      </c>
      <c r="H22" s="11" t="s">
        <v>54</v>
      </c>
    </row>
    <row r="23" spans="5:8" ht="12">
      <c r="E23" s="1" t="s">
        <v>59</v>
      </c>
      <c r="F23" s="26">
        <v>0.00077</v>
      </c>
      <c r="G23" t="s">
        <v>55</v>
      </c>
      <c r="H23" s="11" t="s">
        <v>54</v>
      </c>
    </row>
    <row r="24" spans="5:8" ht="12">
      <c r="E24" s="1" t="s">
        <v>61</v>
      </c>
      <c r="F24" s="4">
        <f>1.2836/EXP(F23*F2)</f>
        <v>1.1003943661703068</v>
      </c>
      <c r="G24" t="s">
        <v>58</v>
      </c>
      <c r="H24" s="11" t="s">
        <v>54</v>
      </c>
    </row>
    <row r="25" spans="5:8" ht="12">
      <c r="E25" s="1" t="s">
        <v>6</v>
      </c>
      <c r="F25" s="17">
        <v>3.24</v>
      </c>
      <c r="G25" t="s">
        <v>55</v>
      </c>
      <c r="H25" s="11" t="s">
        <v>67</v>
      </c>
    </row>
    <row r="26" spans="5:8" ht="12">
      <c r="E26" s="1" t="s">
        <v>68</v>
      </c>
      <c r="F26" s="17">
        <v>15.1</v>
      </c>
      <c r="G26" t="s">
        <v>53</v>
      </c>
      <c r="H26" s="11" t="s">
        <v>60</v>
      </c>
    </row>
    <row r="27" spans="5:8" ht="12">
      <c r="E27" s="1" t="s">
        <v>69</v>
      </c>
      <c r="F27" s="24">
        <f>F26+273.15</f>
        <v>288.25</v>
      </c>
      <c r="G27" t="s">
        <v>56</v>
      </c>
      <c r="H27" s="11"/>
    </row>
    <row r="28" spans="5:8" ht="12">
      <c r="E28" s="1" t="s">
        <v>7</v>
      </c>
      <c r="F28" s="25">
        <f>F20-F27</f>
        <v>164.89999999999998</v>
      </c>
      <c r="G28" t="s">
        <v>56</v>
      </c>
      <c r="H28" s="22" t="s">
        <v>70</v>
      </c>
    </row>
    <row r="29" spans="5:8" ht="12">
      <c r="E29" s="1" t="s">
        <v>75</v>
      </c>
      <c r="F29" s="19">
        <f>10^(-F25*(F21-F20)/(F28+F21-F20))</f>
        <v>0.4462110202776826</v>
      </c>
      <c r="G29" s="22" t="s">
        <v>14</v>
      </c>
      <c r="H29" s="22" t="s">
        <v>73</v>
      </c>
    </row>
    <row r="30" spans="5:8" ht="12">
      <c r="E30" s="1" t="s">
        <v>65</v>
      </c>
      <c r="F30" s="19">
        <f>(F22*F20)/(F24*F21)</f>
        <v>0.9725933032431392</v>
      </c>
      <c r="G30" s="22" t="s">
        <v>14</v>
      </c>
      <c r="H30" s="22" t="s">
        <v>71</v>
      </c>
    </row>
    <row r="31" spans="1:12" ht="12">
      <c r="A31" s="31"/>
      <c r="B31" s="31"/>
      <c r="C31" s="31"/>
      <c r="D31" s="31"/>
      <c r="E31" s="35" t="s">
        <v>64</v>
      </c>
      <c r="F31" s="36">
        <f>F29/F30</f>
        <v>0.45878479605995603</v>
      </c>
      <c r="G31" s="37" t="s">
        <v>14</v>
      </c>
      <c r="H31" s="31" t="s">
        <v>72</v>
      </c>
      <c r="I31" s="31"/>
      <c r="J31" s="31"/>
      <c r="K31" s="31"/>
      <c r="L31" s="31"/>
    </row>
    <row r="32" ht="12">
      <c r="J32" s="5"/>
    </row>
    <row r="33" spans="1:10" s="5" customFormat="1" ht="12">
      <c r="A33" s="5" t="s">
        <v>16</v>
      </c>
      <c r="B33" s="7" t="s">
        <v>40</v>
      </c>
      <c r="C33" s="6" t="s">
        <v>17</v>
      </c>
      <c r="D33" s="7" t="s">
        <v>18</v>
      </c>
      <c r="E33" s="7" t="s">
        <v>41</v>
      </c>
      <c r="F33" s="7" t="s">
        <v>42</v>
      </c>
      <c r="G33" s="5" t="s">
        <v>43</v>
      </c>
      <c r="H33" s="6" t="s">
        <v>44</v>
      </c>
      <c r="I33" s="6" t="s">
        <v>45</v>
      </c>
      <c r="J33" s="29" t="s">
        <v>74</v>
      </c>
    </row>
    <row r="34" spans="1:10" ht="12">
      <c r="A34">
        <f aca="true" t="shared" si="0" ref="A34:A62">A35-0.1</f>
        <v>-3.0000000000000013</v>
      </c>
      <c r="B34" s="8">
        <f>10^A34</f>
        <v>0.0009999999999999968</v>
      </c>
      <c r="C34" s="10">
        <f>(1+2*(B34*F$14)^F$15*COS(F$15*PI()/2)+(B34*F$14)^(2*F$15))^(-F$18/2)</f>
        <v>0.9834566275901685</v>
      </c>
      <c r="D34" s="8">
        <f>ATAN((B34*F$14)^F$15*SIN(F$15*PI()/2)/(1+(B34*F$14)^F$15*COS(F$15*PI()/2)))</f>
        <v>0.006413679588766804</v>
      </c>
      <c r="E34" s="8">
        <f>$C34*$F$12*COS($F$18*$D34)</f>
        <v>21240.085179114165</v>
      </c>
      <c r="F34" s="8">
        <f>$C34*$F$12*SIN($F$18*$D34)</f>
        <v>296.5328161239908</v>
      </c>
      <c r="G34">
        <f>SQRT(E34^2+F34^2)</f>
        <v>21242.155025492673</v>
      </c>
      <c r="H34" s="8">
        <f>F34*B34</f>
        <v>0.29653281612398985</v>
      </c>
      <c r="I34" s="8">
        <f>E34*B34</f>
        <v>21.240085179114097</v>
      </c>
      <c r="J34" s="8">
        <f>I34/H34</f>
        <v>71.62811002419691</v>
      </c>
    </row>
    <row r="35" spans="1:10" ht="12">
      <c r="A35">
        <f t="shared" si="0"/>
        <v>-2.9000000000000012</v>
      </c>
      <c r="B35" s="8">
        <f aca="true" t="shared" si="1" ref="B35:B104">10^A35</f>
        <v>0.001258925411794163</v>
      </c>
      <c r="C35" s="10">
        <f aca="true" t="shared" si="2" ref="C35:C104">(1+2*(B35*F$14)^F$15*COS(F$15*PI()/2)+(B35*F$14)^(2*F$15))^(-F$18/2)</f>
        <v>0.98168763623838</v>
      </c>
      <c r="D35" s="8">
        <f aca="true" t="shared" si="3" ref="D35:D104">ATAN((B35*F$14)^F$15*SIN(F$15*PI()/2)/(1+(B35*F$14)^F$15*COS(F$15*PI()/2)))</f>
        <v>0.007100899714797061</v>
      </c>
      <c r="E35" s="8">
        <f aca="true" t="shared" si="4" ref="E35:E104">$C35*$F$12*COS($F$18*$D35)</f>
        <v>21201.413124733506</v>
      </c>
      <c r="F35" s="8">
        <f aca="true" t="shared" si="5" ref="F35:F104">$C35*$F$12*SIN($F$18*$D35)</f>
        <v>327.7131031237288</v>
      </c>
      <c r="G35">
        <f aca="true" t="shared" si="6" ref="G35:G104">SQRT(E35^2+F35^2)</f>
        <v>21203.94572629305</v>
      </c>
      <c r="H35" s="8">
        <f aca="true" t="shared" si="7" ref="H35:H104">F35*B35</f>
        <v>0.41256635330038327</v>
      </c>
      <c r="I35" s="8">
        <f aca="true" t="shared" si="8" ref="I35:I104">E35*B35</f>
        <v>26.6909977486733</v>
      </c>
      <c r="J35" s="8">
        <f aca="true" t="shared" si="9" ref="J35:J104">I35/H35</f>
        <v>64.69504247051381</v>
      </c>
    </row>
    <row r="36" spans="1:10" ht="12">
      <c r="A36">
        <f t="shared" si="0"/>
        <v>-2.800000000000001</v>
      </c>
      <c r="B36" s="8">
        <f t="shared" si="1"/>
        <v>0.001584893192461108</v>
      </c>
      <c r="C36" s="10">
        <f t="shared" si="2"/>
        <v>0.9797317268442656</v>
      </c>
      <c r="D36" s="8">
        <f t="shared" si="3"/>
        <v>0.00786105687377854</v>
      </c>
      <c r="E36" s="8">
        <f t="shared" si="4"/>
        <v>21158.601432948668</v>
      </c>
      <c r="F36" s="8">
        <f t="shared" si="5"/>
        <v>362.0689778830498</v>
      </c>
      <c r="G36">
        <f t="shared" si="6"/>
        <v>21161.699093955634</v>
      </c>
      <c r="H36" s="8">
        <f t="shared" si="7"/>
        <v>0.5738406582481971</v>
      </c>
      <c r="I36" s="8">
        <f t="shared" si="8"/>
        <v>33.53412337307819</v>
      </c>
      <c r="J36" s="8">
        <f t="shared" si="9"/>
        <v>58.43804005706065</v>
      </c>
    </row>
    <row r="37" spans="1:10" ht="12">
      <c r="A37">
        <f t="shared" si="0"/>
        <v>-2.700000000000001</v>
      </c>
      <c r="B37" s="8">
        <f t="shared" si="1"/>
        <v>0.0019952623149688746</v>
      </c>
      <c r="C37" s="10">
        <f t="shared" si="2"/>
        <v>0.977569658575346</v>
      </c>
      <c r="D37" s="8">
        <f t="shared" si="3"/>
        <v>0.008701734194742619</v>
      </c>
      <c r="E37" s="8">
        <f t="shared" si="4"/>
        <v>21111.21230546597</v>
      </c>
      <c r="F37" s="8">
        <f t="shared" si="5"/>
        <v>399.900509391703</v>
      </c>
      <c r="G37">
        <f t="shared" si="6"/>
        <v>21114.999536440195</v>
      </c>
      <c r="H37" s="8">
        <f t="shared" si="7"/>
        <v>0.7979064161261215</v>
      </c>
      <c r="I37" s="8">
        <f t="shared" si="8"/>
        <v>42.12240633640343</v>
      </c>
      <c r="J37" s="8">
        <f t="shared" si="9"/>
        <v>52.79116132554739</v>
      </c>
    </row>
    <row r="38" spans="1:10" ht="12">
      <c r="A38">
        <f t="shared" si="0"/>
        <v>-2.600000000000001</v>
      </c>
      <c r="B38" s="8">
        <f t="shared" si="1"/>
        <v>0.0025118864315095734</v>
      </c>
      <c r="C38" s="10">
        <f t="shared" si="2"/>
        <v>0.9751803263888744</v>
      </c>
      <c r="D38" s="8">
        <f t="shared" si="3"/>
        <v>0.009631267459107161</v>
      </c>
      <c r="E38" s="8">
        <f t="shared" si="4"/>
        <v>21058.763003927994</v>
      </c>
      <c r="F38" s="8">
        <f t="shared" si="5"/>
        <v>441.53075618983695</v>
      </c>
      <c r="G38">
        <f t="shared" si="6"/>
        <v>21063.39119572791</v>
      </c>
      <c r="H38" s="8">
        <f t="shared" si="7"/>
        <v>1.109075115567413</v>
      </c>
      <c r="I38" s="8">
        <f t="shared" si="8"/>
        <v>52.89722105394251</v>
      </c>
      <c r="J38" s="8">
        <f t="shared" si="9"/>
        <v>47.69489488264265</v>
      </c>
    </row>
    <row r="39" spans="1:10" ht="12">
      <c r="A39">
        <f t="shared" si="0"/>
        <v>-2.500000000000001</v>
      </c>
      <c r="B39" s="8">
        <f t="shared" si="1"/>
        <v>0.0031622776601683707</v>
      </c>
      <c r="C39" s="10">
        <f t="shared" si="2"/>
        <v>0.9725406073694622</v>
      </c>
      <c r="D39" s="8">
        <f t="shared" si="3"/>
        <v>0.01065881165879419</v>
      </c>
      <c r="E39" s="8">
        <f t="shared" si="4"/>
        <v>21000.72159897315</v>
      </c>
      <c r="F39" s="8">
        <f t="shared" si="5"/>
        <v>487.3062359968344</v>
      </c>
      <c r="G39">
        <f t="shared" si="6"/>
        <v>21006.37462879349</v>
      </c>
      <c r="H39" s="8">
        <f t="shared" si="7"/>
        <v>1.5409976237535254</v>
      </c>
      <c r="I39" s="8">
        <f t="shared" si="8"/>
        <v>66.41011275984818</v>
      </c>
      <c r="J39" s="8">
        <f t="shared" si="9"/>
        <v>43.0955322293671</v>
      </c>
    </row>
    <row r="40" spans="1:10" ht="12">
      <c r="A40">
        <f t="shared" si="0"/>
        <v>-2.400000000000001</v>
      </c>
      <c r="B40" s="8">
        <f t="shared" si="1"/>
        <v>0.003981071705534965</v>
      </c>
      <c r="C40" s="10">
        <f t="shared" si="2"/>
        <v>0.969625200910472</v>
      </c>
      <c r="D40" s="8">
        <f t="shared" si="3"/>
        <v>0.011794411538460883</v>
      </c>
      <c r="E40" s="8">
        <f t="shared" si="4"/>
        <v>20936.50241907298</v>
      </c>
      <c r="F40" s="8">
        <f t="shared" si="5"/>
        <v>537.5970347321993</v>
      </c>
      <c r="G40">
        <f t="shared" si="6"/>
        <v>20943.40335560583</v>
      </c>
      <c r="H40" s="8">
        <f t="shared" si="7"/>
        <v>2.1402123439518563</v>
      </c>
      <c r="I40" s="8">
        <f t="shared" si="8"/>
        <v>83.34971739343578</v>
      </c>
      <c r="J40" s="8">
        <f t="shared" si="9"/>
        <v>38.94460174897053</v>
      </c>
    </row>
    <row r="41" spans="1:10" ht="12">
      <c r="A41">
        <f t="shared" si="0"/>
        <v>-2.3000000000000007</v>
      </c>
      <c r="B41" s="8">
        <f t="shared" si="1"/>
        <v>0.0050118723362727125</v>
      </c>
      <c r="C41" s="10">
        <f t="shared" si="2"/>
        <v>0.9664064642928137</v>
      </c>
      <c r="D41" s="8">
        <f t="shared" si="3"/>
        <v>0.01304907587732059</v>
      </c>
      <c r="E41" s="8">
        <f t="shared" si="4"/>
        <v>20865.46120944633</v>
      </c>
      <c r="F41" s="8">
        <f t="shared" si="5"/>
        <v>592.7964388402389</v>
      </c>
      <c r="G41">
        <f t="shared" si="6"/>
        <v>20873.88030771498</v>
      </c>
      <c r="H41" s="8">
        <f t="shared" si="7"/>
        <v>2.9710200728643725</v>
      </c>
      <c r="I41" s="8">
        <f t="shared" si="8"/>
        <v>104.57502781919544</v>
      </c>
      <c r="J41" s="8">
        <f t="shared" si="9"/>
        <v>35.198357888701246</v>
      </c>
    </row>
    <row r="42" spans="1:10" ht="12">
      <c r="A42">
        <f t="shared" si="0"/>
        <v>-2.2000000000000006</v>
      </c>
      <c r="B42" s="8">
        <f t="shared" si="1"/>
        <v>0.006309573444801919</v>
      </c>
      <c r="C42" s="10">
        <f t="shared" si="2"/>
        <v>0.9628542458284446</v>
      </c>
      <c r="D42" s="8">
        <f t="shared" si="3"/>
        <v>0.014434855105419553</v>
      </c>
      <c r="E42" s="8">
        <f t="shared" si="4"/>
        <v>20786.890023982596</v>
      </c>
      <c r="F42" s="8">
        <f t="shared" si="5"/>
        <v>653.3199503995073</v>
      </c>
      <c r="G42">
        <f t="shared" si="6"/>
        <v>20797.154224237922</v>
      </c>
      <c r="H42" s="8">
        <f t="shared" si="7"/>
        <v>4.122170210000038</v>
      </c>
      <c r="I42" s="8">
        <f t="shared" si="8"/>
        <v>131.1564092953385</v>
      </c>
      <c r="J42" s="8">
        <f t="shared" si="9"/>
        <v>31.817320152662326</v>
      </c>
    </row>
    <row r="43" spans="1:10" ht="12">
      <c r="A43">
        <f t="shared" si="0"/>
        <v>-2.1000000000000005</v>
      </c>
      <c r="B43" s="8">
        <f t="shared" si="1"/>
        <v>0.007943282347242805</v>
      </c>
      <c r="C43" s="10">
        <f t="shared" si="2"/>
        <v>0.958935718495365</v>
      </c>
      <c r="D43" s="8">
        <f t="shared" si="3"/>
        <v>0.015964921647487276</v>
      </c>
      <c r="E43" s="8">
        <f t="shared" si="4"/>
        <v>20700.011890114045</v>
      </c>
      <c r="F43" s="8">
        <f t="shared" si="5"/>
        <v>719.603516611936</v>
      </c>
      <c r="G43">
        <f t="shared" si="6"/>
        <v>20712.516058460475</v>
      </c>
      <c r="H43" s="8">
        <f t="shared" si="7"/>
        <v>5.716013910517436</v>
      </c>
      <c r="I43" s="8">
        <f t="shared" si="8"/>
        <v>164.42603903445905</v>
      </c>
      <c r="J43" s="8">
        <f t="shared" si="9"/>
        <v>28.765857048023623</v>
      </c>
    </row>
    <row r="44" spans="1:10" ht="12">
      <c r="A44">
        <f t="shared" si="0"/>
        <v>-2.0000000000000004</v>
      </c>
      <c r="B44" s="8">
        <f t="shared" si="1"/>
        <v>0.009999999999999988</v>
      </c>
      <c r="C44" s="10">
        <f t="shared" si="2"/>
        <v>0.9546152179219033</v>
      </c>
      <c r="D44" s="8">
        <f t="shared" si="3"/>
        <v>0.017653652137033515</v>
      </c>
      <c r="E44" s="8">
        <f t="shared" si="4"/>
        <v>20603.975309138532</v>
      </c>
      <c r="F44" s="8">
        <f t="shared" si="5"/>
        <v>792.1007739668063</v>
      </c>
      <c r="G44">
        <f t="shared" si="6"/>
        <v>20619.195478381524</v>
      </c>
      <c r="H44" s="8">
        <f t="shared" si="7"/>
        <v>7.921007739668053</v>
      </c>
      <c r="I44" s="8">
        <f t="shared" si="8"/>
        <v>206.03975309138508</v>
      </c>
      <c r="J44" s="8">
        <f t="shared" si="9"/>
        <v>26.01181060075818</v>
      </c>
    </row>
    <row r="45" spans="1:10" ht="12">
      <c r="A45">
        <f t="shared" si="0"/>
        <v>-1.9000000000000006</v>
      </c>
      <c r="B45" s="8">
        <f t="shared" si="1"/>
        <v>0.012589254117941656</v>
      </c>
      <c r="C45" s="10">
        <f t="shared" si="2"/>
        <v>0.9498540897085853</v>
      </c>
      <c r="D45" s="8">
        <f t="shared" si="3"/>
        <v>0.019516710335889594</v>
      </c>
      <c r="E45" s="8">
        <f t="shared" si="4"/>
        <v>20497.848684039316</v>
      </c>
      <c r="F45" s="8">
        <f t="shared" si="5"/>
        <v>871.279072975989</v>
      </c>
      <c r="G45">
        <f t="shared" si="6"/>
        <v>20516.357568944302</v>
      </c>
      <c r="H45" s="8">
        <f t="shared" si="7"/>
        <v>10.968753657339358</v>
      </c>
      <c r="I45" s="8">
        <f t="shared" si="8"/>
        <v>258.0526259544869</v>
      </c>
      <c r="J45" s="8">
        <f t="shared" si="9"/>
        <v>23.526157484795007</v>
      </c>
    </row>
    <row r="46" spans="1:10" ht="12">
      <c r="A46">
        <f t="shared" si="0"/>
        <v>-1.8000000000000005</v>
      </c>
      <c r="B46" s="8">
        <f t="shared" si="1"/>
        <v>0.015848931924611113</v>
      </c>
      <c r="C46" s="10">
        <f t="shared" si="2"/>
        <v>0.9446105524349416</v>
      </c>
      <c r="D46" s="8">
        <f t="shared" si="3"/>
        <v>0.02157112922094159</v>
      </c>
      <c r="E46" s="8">
        <f t="shared" si="4"/>
        <v>20380.6148050715</v>
      </c>
      <c r="F46" s="8">
        <f t="shared" si="5"/>
        <v>957.6140125990399</v>
      </c>
      <c r="G46">
        <f t="shared" si="6"/>
        <v>20403.09987305423</v>
      </c>
      <c r="H46" s="8">
        <f t="shared" si="7"/>
        <v>15.177159295735873</v>
      </c>
      <c r="I46" s="8">
        <f t="shared" si="8"/>
        <v>323.01097662729956</v>
      </c>
      <c r="J46" s="8">
        <f t="shared" si="9"/>
        <v>21.28270319453336</v>
      </c>
    </row>
    <row r="47" spans="1:10" ht="12">
      <c r="A47">
        <f t="shared" si="0"/>
        <v>-1.7000000000000004</v>
      </c>
      <c r="B47" s="8">
        <f t="shared" si="1"/>
        <v>0.019952623149688774</v>
      </c>
      <c r="C47" s="10">
        <f t="shared" si="2"/>
        <v>0.9388395843149829</v>
      </c>
      <c r="D47" s="8">
        <f t="shared" si="3"/>
        <v>0.023835390251113715</v>
      </c>
      <c r="E47" s="8">
        <f t="shared" si="4"/>
        <v>20251.16557225107</v>
      </c>
      <c r="F47" s="8">
        <f t="shared" si="5"/>
        <v>1051.5821756181638</v>
      </c>
      <c r="G47">
        <f t="shared" si="6"/>
        <v>20278.44994339569</v>
      </c>
      <c r="H47" s="8">
        <f t="shared" si="7"/>
        <v>20.98182286103906</v>
      </c>
      <c r="I47" s="8">
        <f t="shared" si="8"/>
        <v>404.063875005077</v>
      </c>
      <c r="J47" s="8">
        <f t="shared" si="9"/>
        <v>19.257806039120617</v>
      </c>
    </row>
    <row r="48" spans="1:10" ht="12">
      <c r="A48">
        <f t="shared" si="0"/>
        <v>-1.6000000000000003</v>
      </c>
      <c r="B48" s="8">
        <f t="shared" si="1"/>
        <v>0.025118864315095774</v>
      </c>
      <c r="C48" s="10">
        <f t="shared" si="2"/>
        <v>0.9324928433646483</v>
      </c>
      <c r="D48" s="8">
        <f t="shared" si="3"/>
        <v>0.026329497294637377</v>
      </c>
      <c r="E48" s="8">
        <f t="shared" si="4"/>
        <v>20108.297195597952</v>
      </c>
      <c r="F48" s="8">
        <f t="shared" si="5"/>
        <v>1153.6517193831646</v>
      </c>
      <c r="G48">
        <f t="shared" si="6"/>
        <v>20141.363618090214</v>
      </c>
      <c r="H48" s="8">
        <f t="shared" si="7"/>
        <v>28.978421006062657</v>
      </c>
      <c r="I48" s="8">
        <f t="shared" si="8"/>
        <v>505.09758886384583</v>
      </c>
      <c r="J48" s="8">
        <f t="shared" si="9"/>
        <v>17.430128051427403</v>
      </c>
    </row>
    <row r="49" spans="1:10" ht="12">
      <c r="A49">
        <f t="shared" si="0"/>
        <v>-1.5000000000000002</v>
      </c>
      <c r="B49" s="8">
        <f t="shared" si="1"/>
        <v>0.03162277660168377</v>
      </c>
      <c r="C49" s="10">
        <f t="shared" si="2"/>
        <v>0.9255186331462885</v>
      </c>
      <c r="D49" s="8">
        <f t="shared" si="3"/>
        <v>0.029075042071102175</v>
      </c>
      <c r="E49" s="8">
        <f t="shared" si="4"/>
        <v>19950.706190908342</v>
      </c>
      <c r="F49" s="8">
        <f t="shared" si="5"/>
        <v>1264.2704437018472</v>
      </c>
      <c r="G49">
        <f t="shared" si="6"/>
        <v>19990.724280794995</v>
      </c>
      <c r="H49" s="8">
        <f t="shared" si="7"/>
        <v>39.979741805295134</v>
      </c>
      <c r="I49" s="8">
        <f t="shared" si="8"/>
        <v>630.8967249209238</v>
      </c>
      <c r="J49" s="8">
        <f t="shared" si="9"/>
        <v>15.780410188576166</v>
      </c>
    </row>
    <row r="50" spans="1:10" ht="12">
      <c r="A50">
        <f t="shared" si="0"/>
        <v>-1.4000000000000001</v>
      </c>
      <c r="B50" s="8">
        <f t="shared" si="1"/>
        <v>0.03981071705534971</v>
      </c>
      <c r="C50" s="10">
        <f t="shared" si="2"/>
        <v>0.9178619286659314</v>
      </c>
      <c r="D50" s="8">
        <f t="shared" si="3"/>
        <v>0.03209525723854688</v>
      </c>
      <c r="E50" s="8">
        <f t="shared" si="4"/>
        <v>19776.986583319213</v>
      </c>
      <c r="F50" s="8">
        <f t="shared" si="5"/>
        <v>1383.8509337866874</v>
      </c>
      <c r="G50">
        <f t="shared" si="6"/>
        <v>19825.343420070443</v>
      </c>
      <c r="H50" s="8">
        <f t="shared" si="7"/>
        <v>55.0920979717633</v>
      </c>
      <c r="I50" s="8">
        <f t="shared" si="8"/>
        <v>787.3360170759686</v>
      </c>
      <c r="J50" s="8">
        <f t="shared" si="9"/>
        <v>14.291269457182532</v>
      </c>
    </row>
    <row r="51" spans="1:10" ht="12">
      <c r="A51">
        <f t="shared" si="0"/>
        <v>-1.3</v>
      </c>
      <c r="B51" s="8">
        <f t="shared" si="1"/>
        <v>0.050118723362727206</v>
      </c>
      <c r="C51" s="10">
        <f t="shared" si="2"/>
        <v>0.9094644798050417</v>
      </c>
      <c r="D51" s="8">
        <f t="shared" si="3"/>
        <v>0.03541505243026295</v>
      </c>
      <c r="E51" s="8">
        <f t="shared" si="4"/>
        <v>19585.628845035208</v>
      </c>
      <c r="F51" s="8">
        <f t="shared" si="5"/>
        <v>1512.7523674532536</v>
      </c>
      <c r="G51">
        <f t="shared" si="6"/>
        <v>19643.962863452743</v>
      </c>
      <c r="H51" s="8">
        <f t="shared" si="7"/>
        <v>75.81721742070027</v>
      </c>
      <c r="I51" s="8">
        <f t="shared" si="8"/>
        <v>981.6067139693699</v>
      </c>
      <c r="J51" s="8">
        <f t="shared" si="9"/>
        <v>12.947015827850247</v>
      </c>
    </row>
    <row r="52" spans="1:10" ht="12">
      <c r="A52">
        <f t="shared" si="0"/>
        <v>-1.2</v>
      </c>
      <c r="B52" s="8">
        <f t="shared" si="1"/>
        <v>0.06309573444801932</v>
      </c>
      <c r="C52" s="10">
        <f t="shared" si="2"/>
        <v>0.9002650127251622</v>
      </c>
      <c r="D52" s="8">
        <f t="shared" si="3"/>
        <v>0.039061027622014625</v>
      </c>
      <c r="E52" s="8">
        <f t="shared" si="4"/>
        <v>19375.021228620193</v>
      </c>
      <c r="F52" s="8">
        <f t="shared" si="5"/>
        <v>1651.258590751766</v>
      </c>
      <c r="G52">
        <f t="shared" si="6"/>
        <v>19445.259127690086</v>
      </c>
      <c r="H52" s="8">
        <f t="shared" si="7"/>
        <v>104.18737354708404</v>
      </c>
      <c r="I52" s="8">
        <f t="shared" si="8"/>
        <v>1222.4811943657567</v>
      </c>
      <c r="J52" s="8">
        <f t="shared" si="9"/>
        <v>11.733487012351807</v>
      </c>
    </row>
    <row r="53" spans="1:10" ht="12">
      <c r="A53">
        <f t="shared" si="0"/>
        <v>-1.0999999999999999</v>
      </c>
      <c r="B53" s="8">
        <f t="shared" si="1"/>
        <v>0.07943282347242814</v>
      </c>
      <c r="C53" s="10">
        <f t="shared" si="2"/>
        <v>0.8901995529014465</v>
      </c>
      <c r="D53" s="8">
        <f t="shared" si="3"/>
        <v>0.0430614571993619</v>
      </c>
      <c r="E53" s="8">
        <f t="shared" si="4"/>
        <v>19143.454313069626</v>
      </c>
      <c r="F53" s="8">
        <f t="shared" si="5"/>
        <v>1799.5521160052663</v>
      </c>
      <c r="G53">
        <f t="shared" si="6"/>
        <v>19227.850396100002</v>
      </c>
      <c r="H53" s="8">
        <f t="shared" si="7"/>
        <v>142.94350556008084</v>
      </c>
      <c r="I53" s="8">
        <f t="shared" si="8"/>
        <v>1520.6186271025526</v>
      </c>
      <c r="J53" s="8">
        <f t="shared" si="9"/>
        <v>10.637899365518349</v>
      </c>
    </row>
    <row r="54" spans="1:10" ht="12">
      <c r="A54">
        <f t="shared" si="0"/>
        <v>-0.9999999999999999</v>
      </c>
      <c r="B54" s="8">
        <f t="shared" si="1"/>
        <v>0.10000000000000002</v>
      </c>
      <c r="C54" s="10">
        <f t="shared" si="2"/>
        <v>0.8792018966667865</v>
      </c>
      <c r="D54" s="8">
        <f t="shared" si="3"/>
        <v>0.04744623701991913</v>
      </c>
      <c r="E54" s="8">
        <f t="shared" si="4"/>
        <v>18889.12975389817</v>
      </c>
      <c r="F54" s="8">
        <f t="shared" si="5"/>
        <v>1957.683794741265</v>
      </c>
      <c r="G54">
        <f t="shared" si="6"/>
        <v>18990.30670367895</v>
      </c>
      <c r="H54" s="8">
        <f t="shared" si="7"/>
        <v>195.76837947412653</v>
      </c>
      <c r="I54" s="8">
        <f t="shared" si="8"/>
        <v>1888.9129753898173</v>
      </c>
      <c r="J54" s="8">
        <f t="shared" si="9"/>
        <v>9.648713344125438</v>
      </c>
    </row>
    <row r="55" spans="1:10" ht="12">
      <c r="A55">
        <f t="shared" si="0"/>
        <v>-0.8999999999999999</v>
      </c>
      <c r="B55" s="8">
        <f t="shared" si="1"/>
        <v>0.12589254117941673</v>
      </c>
      <c r="C55" s="10">
        <f t="shared" si="2"/>
        <v>0.8672042611441095</v>
      </c>
      <c r="D55" s="8">
        <f t="shared" si="3"/>
        <v>0.052246785666115556</v>
      </c>
      <c r="E55" s="8">
        <f t="shared" si="4"/>
        <v>18610.174414331188</v>
      </c>
      <c r="F55" s="8">
        <f t="shared" si="5"/>
        <v>2125.5380819694446</v>
      </c>
      <c r="G55">
        <f t="shared" si="6"/>
        <v>18731.163975304084</v>
      </c>
      <c r="H55" s="8">
        <f t="shared" si="7"/>
        <v>267.5893905127568</v>
      </c>
      <c r="I55" s="8">
        <f t="shared" si="8"/>
        <v>2342.8821488123167</v>
      </c>
      <c r="J55" s="8">
        <f t="shared" si="9"/>
        <v>8.755512108768096</v>
      </c>
    </row>
    <row r="56" spans="1:10" ht="12">
      <c r="A56">
        <f t="shared" si="0"/>
        <v>-0.7999999999999999</v>
      </c>
      <c r="B56" s="8">
        <f t="shared" si="1"/>
        <v>0.15848931924611132</v>
      </c>
      <c r="C56" s="10">
        <f t="shared" si="2"/>
        <v>0.8541381448623498</v>
      </c>
      <c r="D56" s="8">
        <f t="shared" si="3"/>
        <v>0.057495890021091144</v>
      </c>
      <c r="E56" s="8">
        <f t="shared" si="4"/>
        <v>18304.66124047784</v>
      </c>
      <c r="F56" s="8">
        <f t="shared" si="5"/>
        <v>2302.7940567744236</v>
      </c>
      <c r="G56">
        <f t="shared" si="6"/>
        <v>18448.942614593587</v>
      </c>
      <c r="H56" s="8">
        <f t="shared" si="7"/>
        <v>364.9682624221694</v>
      </c>
      <c r="I56" s="8">
        <f t="shared" si="8"/>
        <v>2901.093299034012</v>
      </c>
      <c r="J56" s="8">
        <f t="shared" si="9"/>
        <v>7.948891993458415</v>
      </c>
    </row>
    <row r="57" spans="1:10" ht="12">
      <c r="A57">
        <f t="shared" si="0"/>
        <v>-0.7</v>
      </c>
      <c r="B57" s="8">
        <f t="shared" si="1"/>
        <v>0.19952623149688795</v>
      </c>
      <c r="C57" s="10">
        <f t="shared" si="2"/>
        <v>0.8399354327065591</v>
      </c>
      <c r="D57" s="8">
        <f t="shared" si="3"/>
        <v>0.0632274843615237</v>
      </c>
      <c r="E57" s="8">
        <f t="shared" si="4"/>
        <v>17970.63840953234</v>
      </c>
      <c r="F57" s="8">
        <f t="shared" si="5"/>
        <v>2488.8827175372903</v>
      </c>
      <c r="G57">
        <f t="shared" si="6"/>
        <v>18142.171370258162</v>
      </c>
      <c r="H57" s="8">
        <f t="shared" si="7"/>
        <v>496.597389267949</v>
      </c>
      <c r="I57" s="8">
        <f t="shared" si="8"/>
        <v>3585.613759447216</v>
      </c>
      <c r="J57" s="8">
        <f t="shared" si="9"/>
        <v>7.2203636928758135</v>
      </c>
    </row>
    <row r="58" spans="1:10" ht="12">
      <c r="A58">
        <f t="shared" si="0"/>
        <v>-0.6</v>
      </c>
      <c r="B58" s="8">
        <f t="shared" si="1"/>
        <v>0.251188643150958</v>
      </c>
      <c r="C58" s="10">
        <f t="shared" si="2"/>
        <v>0.8245297784980948</v>
      </c>
      <c r="D58" s="8">
        <f t="shared" si="3"/>
        <v>0.06947635146705113</v>
      </c>
      <c r="E58" s="8">
        <f t="shared" si="4"/>
        <v>17606.168397050016</v>
      </c>
      <c r="F58" s="8">
        <f t="shared" si="5"/>
        <v>2682.9415474407665</v>
      </c>
      <c r="G58">
        <f t="shared" si="6"/>
        <v>17809.417199118747</v>
      </c>
      <c r="H58" s="8">
        <f t="shared" si="7"/>
        <v>673.9244469549778</v>
      </c>
      <c r="I58" s="8">
        <f t="shared" si="8"/>
        <v>4422.469550742271</v>
      </c>
      <c r="J58" s="8">
        <f t="shared" si="9"/>
        <v>6.562263130124612</v>
      </c>
    </row>
    <row r="59" spans="1:10" ht="12">
      <c r="A59">
        <f t="shared" si="0"/>
        <v>-0.5</v>
      </c>
      <c r="B59" s="8">
        <f t="shared" si="1"/>
        <v>0.31622776601683794</v>
      </c>
      <c r="C59" s="10">
        <f t="shared" si="2"/>
        <v>0.8078582956125927</v>
      </c>
      <c r="D59" s="8">
        <f t="shared" si="3"/>
        <v>0.0762777339551541</v>
      </c>
      <c r="E59" s="8">
        <f t="shared" si="4"/>
        <v>17209.378635392106</v>
      </c>
      <c r="F59" s="8">
        <f t="shared" si="5"/>
        <v>2883.7679614998137</v>
      </c>
      <c r="G59">
        <f t="shared" si="6"/>
        <v>17449.32178258121</v>
      </c>
      <c r="H59" s="8">
        <f t="shared" si="7"/>
        <v>911.9275001760168</v>
      </c>
      <c r="I59" s="8">
        <f t="shared" si="8"/>
        <v>5442.083360407944</v>
      </c>
      <c r="J59" s="8">
        <f t="shared" si="9"/>
        <v>5.967671069638249</v>
      </c>
    </row>
    <row r="60" spans="1:10" ht="12">
      <c r="A60">
        <f t="shared" si="0"/>
        <v>-0.4</v>
      </c>
      <c r="B60" s="8">
        <f t="shared" si="1"/>
        <v>0.3981071705534972</v>
      </c>
      <c r="C60" s="10">
        <f t="shared" si="2"/>
        <v>0.7898635796216281</v>
      </c>
      <c r="D60" s="8">
        <f t="shared" si="3"/>
        <v>0.08366684436272193</v>
      </c>
      <c r="E60" s="8">
        <f t="shared" si="4"/>
        <v>16778.525314988532</v>
      </c>
      <c r="F60" s="8">
        <f t="shared" si="5"/>
        <v>3089.7740037888498</v>
      </c>
      <c r="G60">
        <f t="shared" si="6"/>
        <v>17060.645214651187</v>
      </c>
      <c r="H60" s="8">
        <f t="shared" si="7"/>
        <v>1230.0611862981295</v>
      </c>
      <c r="I60" s="8">
        <f t="shared" si="8"/>
        <v>6679.6512392103095</v>
      </c>
      <c r="J60" s="8">
        <f t="shared" si="9"/>
        <v>5.430340631519906</v>
      </c>
    </row>
    <row r="61" spans="1:10" ht="12">
      <c r="A61">
        <f t="shared" si="0"/>
        <v>-0.30000000000000004</v>
      </c>
      <c r="B61" s="8">
        <f t="shared" si="1"/>
        <v>0.5011872336272722</v>
      </c>
      <c r="C61" s="10">
        <f t="shared" si="2"/>
        <v>0.7704960758471033</v>
      </c>
      <c r="D61" s="8">
        <f t="shared" si="3"/>
        <v>0.09167826365134822</v>
      </c>
      <c r="E61" s="8">
        <f t="shared" si="4"/>
        <v>16312.071544010907</v>
      </c>
      <c r="F61" s="8">
        <f t="shared" si="5"/>
        <v>3298.94554783783</v>
      </c>
      <c r="G61">
        <f t="shared" si="6"/>
        <v>16642.31713988558</v>
      </c>
      <c r="H61" s="8">
        <f t="shared" si="7"/>
        <v>1653.3893930078482</v>
      </c>
      <c r="I61" s="8">
        <f t="shared" si="8"/>
        <v>8175.402011872974</v>
      </c>
      <c r="J61" s="8">
        <f t="shared" si="9"/>
        <v>4.94463194601743</v>
      </c>
    </row>
    <row r="62" spans="1:10" ht="12">
      <c r="A62">
        <f t="shared" si="0"/>
        <v>-0.2</v>
      </c>
      <c r="B62" s="8">
        <f t="shared" si="1"/>
        <v>0.6309573444801932</v>
      </c>
      <c r="C62" s="10">
        <f t="shared" si="2"/>
        <v>0.7497167877465601</v>
      </c>
      <c r="D62" s="8">
        <f t="shared" si="3"/>
        <v>0.10034522008625837</v>
      </c>
      <c r="E62" s="8">
        <f t="shared" si="4"/>
        <v>15808.780450965374</v>
      </c>
      <c r="F62" s="8">
        <f t="shared" si="5"/>
        <v>3508.8102208389582</v>
      </c>
      <c r="G62">
        <f t="shared" si="6"/>
        <v>16193.495253115952</v>
      </c>
      <c r="H62" s="8">
        <f t="shared" si="7"/>
        <v>2213.9095792255093</v>
      </c>
      <c r="I62" s="8">
        <f t="shared" si="8"/>
        <v>9974.666132811504</v>
      </c>
      <c r="J62" s="8">
        <f t="shared" si="9"/>
        <v>4.505453260788065</v>
      </c>
    </row>
    <row r="63" spans="1:10" ht="12">
      <c r="A63">
        <f>A64-0.1</f>
        <v>-0.1</v>
      </c>
      <c r="B63" s="8">
        <f t="shared" si="1"/>
        <v>0.7943282347242815</v>
      </c>
      <c r="C63" s="10">
        <f t="shared" si="2"/>
        <v>0.7275002981011077</v>
      </c>
      <c r="D63" s="8">
        <f t="shared" si="3"/>
        <v>0.1096987441185222</v>
      </c>
      <c r="E63" s="8">
        <f t="shared" si="4"/>
        <v>15267.822807058626</v>
      </c>
      <c r="F63" s="8">
        <f t="shared" si="5"/>
        <v>3716.419240138807</v>
      </c>
      <c r="G63">
        <f t="shared" si="6"/>
        <v>15713.630555546782</v>
      </c>
      <c r="H63" s="8">
        <f t="shared" si="7"/>
        <v>2952.056734514814</v>
      </c>
      <c r="I63" s="8">
        <f t="shared" si="8"/>
        <v>12127.662738414003</v>
      </c>
      <c r="J63" s="8">
        <f t="shared" si="9"/>
        <v>4.10820787982154</v>
      </c>
    </row>
    <row r="64" spans="1:10" ht="12">
      <c r="A64">
        <v>0</v>
      </c>
      <c r="B64" s="8">
        <f t="shared" si="1"/>
        <v>1</v>
      </c>
      <c r="C64" s="10">
        <f t="shared" si="2"/>
        <v>0.7038380432955161</v>
      </c>
      <c r="D64" s="8">
        <f t="shared" si="3"/>
        <v>0.11976670026281834</v>
      </c>
      <c r="E64" s="8">
        <f t="shared" si="4"/>
        <v>14688.897292211184</v>
      </c>
      <c r="F64" s="8">
        <f t="shared" si="5"/>
        <v>3918.3491851959693</v>
      </c>
      <c r="G64">
        <f t="shared" si="6"/>
        <v>15202.538077513735</v>
      </c>
      <c r="H64" s="8">
        <f t="shared" si="7"/>
        <v>3918.3491851959693</v>
      </c>
      <c r="I64" s="8">
        <f t="shared" si="8"/>
        <v>14688.897292211184</v>
      </c>
      <c r="J64" s="8">
        <f t="shared" si="9"/>
        <v>3.748746371994548</v>
      </c>
    </row>
    <row r="65" spans="1:10" ht="12">
      <c r="A65">
        <f aca="true" t="shared" si="10" ref="A65:A104">A64+0.1</f>
        <v>0.1</v>
      </c>
      <c r="B65" s="8">
        <f t="shared" si="1"/>
        <v>1.2589254117941673</v>
      </c>
      <c r="C65" s="10">
        <f t="shared" si="2"/>
        <v>0.6787417414887683</v>
      </c>
      <c r="D65" s="8">
        <f t="shared" si="3"/>
        <v>0.13057270422396747</v>
      </c>
      <c r="E65" s="8">
        <f t="shared" si="4"/>
        <v>14072.359597450839</v>
      </c>
      <c r="F65" s="8">
        <f t="shared" si="5"/>
        <v>4110.730240305232</v>
      </c>
      <c r="G65">
        <f t="shared" si="6"/>
        <v>14660.47092519632</v>
      </c>
      <c r="H65" s="8">
        <f t="shared" si="7"/>
        <v>5175.102760551</v>
      </c>
      <c r="I65" s="8">
        <f t="shared" si="8"/>
        <v>17716.0511011364</v>
      </c>
      <c r="J65" s="8">
        <f t="shared" si="9"/>
        <v>3.423323539811246</v>
      </c>
    </row>
    <row r="66" spans="1:10" ht="12">
      <c r="A66">
        <f t="shared" si="10"/>
        <v>0.2</v>
      </c>
      <c r="B66" s="8">
        <f t="shared" si="1"/>
        <v>1.5848931924611136</v>
      </c>
      <c r="C66" s="10">
        <f t="shared" si="2"/>
        <v>0.6522468292210901</v>
      </c>
      <c r="D66" s="8">
        <f t="shared" si="3"/>
        <v>0.14213494277527747</v>
      </c>
      <c r="E66" s="8">
        <f t="shared" si="4"/>
        <v>13419.35418142848</v>
      </c>
      <c r="F66" s="8">
        <f t="shared" si="5"/>
        <v>4289.307390757788</v>
      </c>
      <c r="G66">
        <f t="shared" si="6"/>
        <v>14088.19450955414</v>
      </c>
      <c r="H66" s="8">
        <f t="shared" si="7"/>
        <v>6798.09408398516</v>
      </c>
      <c r="I66" s="8">
        <f t="shared" si="8"/>
        <v>21268.24308937058</v>
      </c>
      <c r="J66" s="8">
        <f t="shared" si="9"/>
        <v>3.1285596854968456</v>
      </c>
    </row>
    <row r="67" spans="1:10" ht="12">
      <c r="A67">
        <f t="shared" si="10"/>
        <v>0.30000000000000004</v>
      </c>
      <c r="B67" s="8">
        <f t="shared" si="1"/>
        <v>1.99526231496888</v>
      </c>
      <c r="C67" s="10">
        <f t="shared" si="2"/>
        <v>0.6244157106412507</v>
      </c>
      <c r="D67" s="8">
        <f t="shared" si="3"/>
        <v>0.15446492501550144</v>
      </c>
      <c r="E67" s="8">
        <f t="shared" si="4"/>
        <v>12731.939817901193</v>
      </c>
      <c r="F67" s="8">
        <f t="shared" si="5"/>
        <v>4449.540162364266</v>
      </c>
      <c r="G67">
        <f t="shared" si="6"/>
        <v>13487.056727957754</v>
      </c>
      <c r="H67" s="8">
        <f t="shared" si="7"/>
        <v>8877.99980490593</v>
      </c>
      <c r="I67" s="8">
        <f t="shared" si="8"/>
        <v>25403.559715109994</v>
      </c>
      <c r="J67" s="8">
        <f t="shared" si="9"/>
        <v>2.861405752799424</v>
      </c>
    </row>
    <row r="68" spans="1:10" ht="12">
      <c r="A68">
        <f t="shared" si="10"/>
        <v>0.4</v>
      </c>
      <c r="B68" s="8">
        <f t="shared" si="1"/>
        <v>2.5118864315095806</v>
      </c>
      <c r="C68" s="10">
        <f t="shared" si="2"/>
        <v>0.5953405737513391</v>
      </c>
      <c r="D68" s="8">
        <f t="shared" si="3"/>
        <v>0.16756620621923754</v>
      </c>
      <c r="E68" s="8">
        <f t="shared" si="4"/>
        <v>12013.197360213291</v>
      </c>
      <c r="F68" s="8">
        <f t="shared" si="5"/>
        <v>4586.744494876946</v>
      </c>
      <c r="G68">
        <f t="shared" si="6"/>
        <v>12859.048793620761</v>
      </c>
      <c r="H68" s="8">
        <f t="shared" si="7"/>
        <v>11521.381261482666</v>
      </c>
      <c r="I68" s="8">
        <f t="shared" si="8"/>
        <v>30175.787448166477</v>
      </c>
      <c r="J68" s="8">
        <f t="shared" si="9"/>
        <v>2.619111959175215</v>
      </c>
    </row>
    <row r="69" spans="1:10" ht="12">
      <c r="A69">
        <f t="shared" si="10"/>
        <v>0.5</v>
      </c>
      <c r="B69" s="8">
        <f t="shared" si="1"/>
        <v>3.1622776601683795</v>
      </c>
      <c r="C69" s="10">
        <f t="shared" si="2"/>
        <v>0.5651454858041904</v>
      </c>
      <c r="D69" s="8">
        <f t="shared" si="3"/>
        <v>0.18143313876048445</v>
      </c>
      <c r="E69" s="8">
        <f t="shared" si="4"/>
        <v>11267.305841861054</v>
      </c>
      <c r="F69" s="8">
        <f t="shared" si="5"/>
        <v>4696.277044183568</v>
      </c>
      <c r="G69">
        <f t="shared" si="6"/>
        <v>12206.850495101584</v>
      </c>
      <c r="H69" s="8">
        <f t="shared" si="7"/>
        <v>14850.931982783288</v>
      </c>
      <c r="I69" s="8">
        <f t="shared" si="8"/>
        <v>35630.34955400189</v>
      </c>
      <c r="J69" s="8">
        <f t="shared" si="9"/>
        <v>2.399199565071621</v>
      </c>
    </row>
    <row r="70" spans="1:10" ht="12">
      <c r="A70">
        <f t="shared" si="10"/>
        <v>0.6</v>
      </c>
      <c r="B70" s="8">
        <f t="shared" si="1"/>
        <v>3.9810717055349727</v>
      </c>
      <c r="C70" s="10">
        <f t="shared" si="2"/>
        <v>0.5339874542832421</v>
      </c>
      <c r="D70" s="8">
        <f t="shared" si="3"/>
        <v>0.19604971731229107</v>
      </c>
      <c r="E70" s="8">
        <f t="shared" si="4"/>
        <v>10499.571708464897</v>
      </c>
      <c r="F70" s="8">
        <f t="shared" si="5"/>
        <v>4773.75759430883</v>
      </c>
      <c r="G70">
        <f t="shared" si="6"/>
        <v>11533.853112920144</v>
      </c>
      <c r="H70" s="8">
        <f t="shared" si="7"/>
        <v>19004.671287785583</v>
      </c>
      <c r="I70" s="8">
        <f t="shared" si="8"/>
        <v>41799.547848805094</v>
      </c>
      <c r="J70" s="8">
        <f t="shared" si="9"/>
        <v>2.19943545541195</v>
      </c>
    </row>
    <row r="71" spans="1:10" ht="12">
      <c r="A71">
        <f t="shared" si="10"/>
        <v>0.7</v>
      </c>
      <c r="B71" s="8">
        <f t="shared" si="1"/>
        <v>5.011872336272723</v>
      </c>
      <c r="C71" s="10">
        <f t="shared" si="2"/>
        <v>0.5020561410544859</v>
      </c>
      <c r="D71" s="8">
        <f t="shared" si="3"/>
        <v>0.21138859606468313</v>
      </c>
      <c r="E71" s="8">
        <f t="shared" si="4"/>
        <v>9716.396298007308</v>
      </c>
      <c r="F71" s="8">
        <f t="shared" si="5"/>
        <v>4815.319572938363</v>
      </c>
      <c r="G71">
        <f t="shared" si="6"/>
        <v>10844.153245387739</v>
      </c>
      <c r="H71" s="8">
        <f t="shared" si="7"/>
        <v>24133.766957922366</v>
      </c>
      <c r="I71" s="8">
        <f t="shared" si="8"/>
        <v>48697.337814245526</v>
      </c>
      <c r="J71" s="8">
        <f t="shared" si="9"/>
        <v>2.0178092338071454</v>
      </c>
    </row>
    <row r="72" spans="1:10" ht="12">
      <c r="A72">
        <f t="shared" si="10"/>
        <v>0.7999999999999999</v>
      </c>
      <c r="B72" s="8">
        <f t="shared" si="1"/>
        <v>6.309573444801933</v>
      </c>
      <c r="C72" s="10">
        <f t="shared" si="2"/>
        <v>0.4695719553018804</v>
      </c>
      <c r="D72" s="8">
        <f t="shared" si="3"/>
        <v>0.22741036209281787</v>
      </c>
      <c r="E72" s="8">
        <f t="shared" si="4"/>
        <v>8925.16927258048</v>
      </c>
      <c r="F72" s="8">
        <f t="shared" si="5"/>
        <v>4817.87249278249</v>
      </c>
      <c r="G72">
        <f t="shared" si="6"/>
        <v>10142.511616997288</v>
      </c>
      <c r="H72" s="8">
        <f t="shared" si="7"/>
        <v>30398.72034090209</v>
      </c>
      <c r="I72" s="8">
        <f t="shared" si="8"/>
        <v>56314.011032635986</v>
      </c>
      <c r="J72" s="8">
        <f t="shared" si="9"/>
        <v>1.8525125531966669</v>
      </c>
    </row>
    <row r="73" spans="1:10" ht="12">
      <c r="A73">
        <f t="shared" si="10"/>
        <v>0.8999999999999999</v>
      </c>
      <c r="B73" s="8">
        <f t="shared" si="1"/>
        <v>7.943282347242814</v>
      </c>
      <c r="C73" s="10">
        <f t="shared" si="2"/>
        <v>0.43678233307107805</v>
      </c>
      <c r="D73" s="8">
        <f t="shared" si="3"/>
        <v>0.24406314917826227</v>
      </c>
      <c r="E73" s="8">
        <f t="shared" si="4"/>
        <v>8134.080949703032</v>
      </c>
      <c r="F73" s="8">
        <f t="shared" si="5"/>
        <v>4779.354436587126</v>
      </c>
      <c r="G73">
        <f t="shared" si="6"/>
        <v>9434.272718490112</v>
      </c>
      <c r="H73" s="8">
        <f t="shared" si="7"/>
        <v>37963.76172735914</v>
      </c>
      <c r="I73" s="8">
        <f t="shared" si="8"/>
        <v>64611.30161882016</v>
      </c>
      <c r="J73" s="8">
        <f t="shared" si="9"/>
        <v>1.7019204282977332</v>
      </c>
    </row>
    <row r="74" spans="1:10" ht="12">
      <c r="A74">
        <f t="shared" si="10"/>
        <v>0.9999999999999999</v>
      </c>
      <c r="B74" s="8">
        <f t="shared" si="1"/>
        <v>9.999999999999998</v>
      </c>
      <c r="C74" s="10">
        <f t="shared" si="2"/>
        <v>0.403956139497451</v>
      </c>
      <c r="D74" s="8">
        <f t="shared" si="3"/>
        <v>0.26128266850641185</v>
      </c>
      <c r="E74" s="8">
        <f t="shared" si="4"/>
        <v>7351.854342186729</v>
      </c>
      <c r="F74" s="8">
        <f t="shared" si="5"/>
        <v>4698.948691851126</v>
      </c>
      <c r="G74">
        <f t="shared" si="6"/>
        <v>8725.24389787353</v>
      </c>
      <c r="H74" s="8">
        <f t="shared" si="7"/>
        <v>46989.48691851125</v>
      </c>
      <c r="I74" s="8">
        <f t="shared" si="8"/>
        <v>73518.54342186727</v>
      </c>
      <c r="J74" s="8">
        <f t="shared" si="9"/>
        <v>1.5645742961476146</v>
      </c>
    </row>
    <row r="75" spans="1:10" ht="12">
      <c r="A75">
        <f t="shared" si="10"/>
        <v>1.0999999999999999</v>
      </c>
      <c r="B75" s="8">
        <f t="shared" si="1"/>
        <v>12.589254117941675</v>
      </c>
      <c r="C75" s="10">
        <f t="shared" si="2"/>
        <v>0.371376297811178</v>
      </c>
      <c r="D75" s="8">
        <f t="shared" si="3"/>
        <v>0.27899271556846716</v>
      </c>
      <c r="E75" s="8">
        <f t="shared" si="4"/>
        <v>6587.407539904391</v>
      </c>
      <c r="F75" s="8">
        <f t="shared" si="5"/>
        <v>4577.237608080486</v>
      </c>
      <c r="G75">
        <f t="shared" si="6"/>
        <v>8021.5361507391835</v>
      </c>
      <c r="H75" s="8">
        <f t="shared" si="7"/>
        <v>57624.00740632476</v>
      </c>
      <c r="I75" s="8">
        <f t="shared" si="8"/>
        <v>82930.5474983014</v>
      </c>
      <c r="J75" s="8">
        <f t="shared" si="9"/>
        <v>1.439166611817404</v>
      </c>
    </row>
    <row r="76" spans="1:10" ht="12">
      <c r="A76">
        <f t="shared" si="10"/>
        <v>1.2</v>
      </c>
      <c r="B76" s="8">
        <f t="shared" si="1"/>
        <v>15.848931924611136</v>
      </c>
      <c r="C76" s="10">
        <f t="shared" si="2"/>
        <v>0.33933094108594236</v>
      </c>
      <c r="D76" s="8">
        <f t="shared" si="3"/>
        <v>0.2971061862347737</v>
      </c>
      <c r="E76" s="8">
        <f t="shared" si="4"/>
        <v>5849.467534866337</v>
      </c>
      <c r="F76" s="8">
        <f t="shared" si="5"/>
        <v>4416.269712085434</v>
      </c>
      <c r="G76">
        <f t="shared" si="6"/>
        <v>7329.373002606596</v>
      </c>
      <c r="H76" s="8">
        <f t="shared" si="7"/>
        <v>69993.15802756406</v>
      </c>
      <c r="I76" s="8">
        <f t="shared" si="8"/>
        <v>92707.8127553195</v>
      </c>
      <c r="J76" s="8">
        <f t="shared" si="9"/>
        <v>1.324526787587012</v>
      </c>
    </row>
    <row r="77" spans="1:10" ht="12">
      <c r="A77">
        <f t="shared" si="10"/>
        <v>1.3</v>
      </c>
      <c r="B77" s="8">
        <f t="shared" si="1"/>
        <v>19.952623149688804</v>
      </c>
      <c r="C77" s="10">
        <f t="shared" si="2"/>
        <v>0.30810357345147993</v>
      </c>
      <c r="D77" s="8">
        <f t="shared" si="3"/>
        <v>0.3155266007376994</v>
      </c>
      <c r="E77" s="8">
        <f t="shared" si="4"/>
        <v>5146.165851032605</v>
      </c>
      <c r="F77" s="8">
        <f t="shared" si="5"/>
        <v>4219.523453891701</v>
      </c>
      <c r="G77">
        <f t="shared" si="6"/>
        <v>6654.877996197698</v>
      </c>
      <c r="H77" s="8">
        <f t="shared" si="7"/>
        <v>84190.56134677441</v>
      </c>
      <c r="I77" s="8">
        <f t="shared" si="8"/>
        <v>102679.50789145114</v>
      </c>
      <c r="J77" s="8">
        <f t="shared" si="9"/>
        <v>1.2196083058351659</v>
      </c>
    </row>
    <row r="78" spans="1:10" ht="12">
      <c r="A78">
        <f t="shared" si="10"/>
        <v>1.4000000000000001</v>
      </c>
      <c r="B78" s="8">
        <f t="shared" si="1"/>
        <v>25.11886431509581</v>
      </c>
      <c r="C78" s="10">
        <f t="shared" si="2"/>
        <v>0.27796288635533534</v>
      </c>
      <c r="D78" s="8">
        <f t="shared" si="3"/>
        <v>0.33415009516696265</v>
      </c>
      <c r="E78" s="8">
        <f t="shared" si="4"/>
        <v>4484.652362063774</v>
      </c>
      <c r="F78" s="8">
        <f t="shared" si="5"/>
        <v>3991.762115381273</v>
      </c>
      <c r="G78">
        <f t="shared" si="6"/>
        <v>6003.854727952481</v>
      </c>
      <c r="H78" s="8">
        <f t="shared" si="7"/>
        <v>100268.53095440201</v>
      </c>
      <c r="I78" s="8">
        <f t="shared" si="8"/>
        <v>112649.37418305385</v>
      </c>
      <c r="J78" s="8">
        <f t="shared" si="9"/>
        <v>1.1234768586993873</v>
      </c>
    </row>
    <row r="79" spans="1:10" ht="12">
      <c r="A79">
        <f t="shared" si="10"/>
        <v>1.5000000000000002</v>
      </c>
      <c r="B79" s="8">
        <f t="shared" si="1"/>
        <v>31.622776601683817</v>
      </c>
      <c r="C79" s="10">
        <f t="shared" si="2"/>
        <v>0.24915297170971587</v>
      </c>
      <c r="D79" s="8">
        <f t="shared" si="3"/>
        <v>0.35286780033258536</v>
      </c>
      <c r="E79" s="8">
        <f t="shared" si="4"/>
        <v>3870.7647706951657</v>
      </c>
      <c r="F79" s="8">
        <f t="shared" si="5"/>
        <v>3738.787836980174</v>
      </c>
      <c r="G79">
        <f t="shared" si="6"/>
        <v>5381.57545705769</v>
      </c>
      <c r="H79" s="8">
        <f t="shared" si="7"/>
        <v>118230.8525299167</v>
      </c>
      <c r="I79" s="8">
        <f t="shared" si="8"/>
        <v>122404.32962136112</v>
      </c>
      <c r="J79" s="8">
        <f t="shared" si="9"/>
        <v>1.0352993909976957</v>
      </c>
    </row>
    <row r="80" spans="1:10" ht="12">
      <c r="A80">
        <f t="shared" si="10"/>
        <v>1.6000000000000003</v>
      </c>
      <c r="B80" s="8">
        <f t="shared" si="1"/>
        <v>39.81071705534977</v>
      </c>
      <c r="C80" s="10">
        <f t="shared" si="2"/>
        <v>0.22188468394440658</v>
      </c>
      <c r="D80" s="8">
        <f t="shared" si="3"/>
        <v>0.371568492530521</v>
      </c>
      <c r="E80" s="8">
        <f t="shared" si="4"/>
        <v>3308.7865602480006</v>
      </c>
      <c r="F80" s="8">
        <f t="shared" si="5"/>
        <v>3467.1160681655147</v>
      </c>
      <c r="G80">
        <f t="shared" si="6"/>
        <v>4792.594530252824</v>
      </c>
      <c r="H80" s="8">
        <f t="shared" si="7"/>
        <v>138028.37678779408</v>
      </c>
      <c r="I80" s="8">
        <f t="shared" si="8"/>
        <v>131725.16554657716</v>
      </c>
      <c r="J80" s="8">
        <f t="shared" si="9"/>
        <v>0.9543339464832834</v>
      </c>
    </row>
    <row r="81" spans="1:10" ht="12">
      <c r="A81">
        <f t="shared" si="10"/>
        <v>1.7000000000000004</v>
      </c>
      <c r="B81" s="8">
        <f t="shared" si="1"/>
        <v>50.11872336272728</v>
      </c>
      <c r="C81" s="10">
        <f t="shared" si="2"/>
        <v>0.19632881756064033</v>
      </c>
      <c r="D81" s="8">
        <f t="shared" si="3"/>
        <v>0.3901413747721739</v>
      </c>
      <c r="E81" s="8">
        <f t="shared" si="4"/>
        <v>2801.3162190649687</v>
      </c>
      <c r="F81" s="8">
        <f t="shared" si="5"/>
        <v>3183.6024337263225</v>
      </c>
      <c r="G81">
        <f t="shared" si="6"/>
        <v>4240.601020518744</v>
      </c>
      <c r="H81" s="8">
        <f t="shared" si="7"/>
        <v>159558.08967283487</v>
      </c>
      <c r="I81" s="8">
        <f t="shared" si="8"/>
        <v>140398.3926348383</v>
      </c>
      <c r="J81" s="8">
        <f t="shared" si="9"/>
        <v>0.8799202404761646</v>
      </c>
    </row>
    <row r="82" spans="1:10" ht="12">
      <c r="A82">
        <f t="shared" si="10"/>
        <v>1.8000000000000005</v>
      </c>
      <c r="B82" s="8">
        <f t="shared" si="1"/>
        <v>63.095734448019414</v>
      </c>
      <c r="C82" s="10">
        <f t="shared" si="2"/>
        <v>0.17261159390206132</v>
      </c>
      <c r="D82" s="8">
        <f t="shared" si="3"/>
        <v>0.40847883424909265</v>
      </c>
      <c r="E82" s="8">
        <f t="shared" si="4"/>
        <v>2349.2568401366448</v>
      </c>
      <c r="F82" s="8">
        <f t="shared" si="5"/>
        <v>2895.059860350952</v>
      </c>
      <c r="G82">
        <f t="shared" si="6"/>
        <v>3728.3212436623653</v>
      </c>
      <c r="H82" s="8">
        <f t="shared" si="7"/>
        <v>182665.92815982384</v>
      </c>
      <c r="I82" s="8">
        <f t="shared" si="8"/>
        <v>148228.08573545492</v>
      </c>
      <c r="J82" s="8">
        <f t="shared" si="9"/>
        <v>0.8114709033518419</v>
      </c>
    </row>
    <row r="83" spans="1:10" ht="12">
      <c r="A83">
        <f t="shared" si="10"/>
        <v>1.9000000000000006</v>
      </c>
      <c r="B83" s="8">
        <f t="shared" si="1"/>
        <v>79.43282347242825</v>
      </c>
      <c r="C83" s="10">
        <f t="shared" si="2"/>
        <v>0.15081271578060493</v>
      </c>
      <c r="D83" s="8">
        <f t="shared" si="3"/>
        <v>0.42647902414930045</v>
      </c>
      <c r="E83" s="8">
        <f t="shared" si="4"/>
        <v>1951.9203522548448</v>
      </c>
      <c r="F83" s="8">
        <f t="shared" si="5"/>
        <v>2607.903687858927</v>
      </c>
      <c r="G83">
        <f t="shared" si="6"/>
        <v>3257.476739240799</v>
      </c>
      <c r="H83" s="8">
        <f t="shared" si="7"/>
        <v>207153.15327079277</v>
      </c>
      <c r="I83" s="8">
        <f t="shared" si="8"/>
        <v>155046.54477289907</v>
      </c>
      <c r="J83" s="8">
        <f t="shared" si="9"/>
        <v>0.7484633582681728</v>
      </c>
    </row>
    <row r="84" spans="1:10" ht="12">
      <c r="A84">
        <f t="shared" si="10"/>
        <v>2.0000000000000004</v>
      </c>
      <c r="B84" s="8">
        <f t="shared" si="1"/>
        <v>100.00000000000013</v>
      </c>
      <c r="C84" s="10">
        <f t="shared" si="2"/>
        <v>0.13096598846525534</v>
      </c>
      <c r="D84" s="8">
        <f t="shared" si="3"/>
        <v>0.44404813506133844</v>
      </c>
      <c r="E84" s="8">
        <f t="shared" si="4"/>
        <v>1607.227416584439</v>
      </c>
      <c r="F84" s="8">
        <f t="shared" si="5"/>
        <v>2327.856603424451</v>
      </c>
      <c r="G84">
        <f t="shared" si="6"/>
        <v>2828.797683597664</v>
      </c>
      <c r="H84" s="8">
        <f t="shared" si="7"/>
        <v>232785.6603424454</v>
      </c>
      <c r="I84" s="8">
        <f t="shared" si="8"/>
        <v>160722.7416584441</v>
      </c>
      <c r="J84" s="8">
        <f t="shared" si="9"/>
        <v>0.6904323119474316</v>
      </c>
    </row>
    <row r="85" spans="1:10" ht="12">
      <c r="A85">
        <f t="shared" si="10"/>
        <v>2.1000000000000005</v>
      </c>
      <c r="B85" s="8">
        <f t="shared" si="1"/>
        <v>125.89254117941688</v>
      </c>
      <c r="C85" s="10">
        <f t="shared" si="2"/>
        <v>0.1130622610331722</v>
      </c>
      <c r="D85" s="8">
        <f t="shared" si="3"/>
        <v>0.4611022505030196</v>
      </c>
      <c r="E85" s="8">
        <f t="shared" si="4"/>
        <v>1311.9747034508232</v>
      </c>
      <c r="F85" s="8">
        <f t="shared" si="5"/>
        <v>2059.7350479406414</v>
      </c>
      <c r="G85">
        <f t="shared" si="6"/>
        <v>2442.086421527689</v>
      </c>
      <c r="H85" s="8">
        <f t="shared" si="7"/>
        <v>259305.2793415554</v>
      </c>
      <c r="I85" s="8">
        <f t="shared" si="8"/>
        <v>165167.82938053602</v>
      </c>
      <c r="J85" s="8">
        <f t="shared" si="9"/>
        <v>0.6369628485773247</v>
      </c>
    </row>
    <row r="86" spans="1:10" ht="12">
      <c r="A86">
        <f t="shared" si="10"/>
        <v>2.2000000000000006</v>
      </c>
      <c r="B86" s="8">
        <f t="shared" si="1"/>
        <v>158.48931924611168</v>
      </c>
      <c r="C86" s="10">
        <f t="shared" si="2"/>
        <v>0.09705424838436162</v>
      </c>
      <c r="D86" s="8">
        <f t="shared" si="3"/>
        <v>0.47756871832912184</v>
      </c>
      <c r="E86" s="8">
        <f t="shared" si="4"/>
        <v>1062.137096862323</v>
      </c>
      <c r="F86" s="8">
        <f t="shared" si="5"/>
        <v>1807.326511459007</v>
      </c>
      <c r="G86">
        <f t="shared" si="6"/>
        <v>2096.3216193021785</v>
      </c>
      <c r="H86" s="8">
        <f t="shared" si="7"/>
        <v>286441.94845658785</v>
      </c>
      <c r="I86" s="8">
        <f t="shared" si="8"/>
        <v>168337.38542775094</v>
      </c>
      <c r="J86" s="8">
        <f t="shared" si="9"/>
        <v>0.5876841235537943</v>
      </c>
    </row>
    <row r="87" spans="1:10" ht="12">
      <c r="A87">
        <f t="shared" si="10"/>
        <v>2.3000000000000007</v>
      </c>
      <c r="B87" s="8">
        <f t="shared" si="1"/>
        <v>199.52623149688836</v>
      </c>
      <c r="C87" s="10">
        <f t="shared" si="2"/>
        <v>0.08286267404950767</v>
      </c>
      <c r="D87" s="8">
        <f t="shared" si="3"/>
        <v>0.4933870098480437</v>
      </c>
      <c r="E87" s="8">
        <f t="shared" si="4"/>
        <v>853.1733817139071</v>
      </c>
      <c r="F87" s="8">
        <f t="shared" si="5"/>
        <v>1573.3552719062022</v>
      </c>
      <c r="G87">
        <f t="shared" si="6"/>
        <v>1789.7909461443212</v>
      </c>
      <c r="H87" s="8">
        <f t="shared" si="7"/>
        <v>313925.64820920664</v>
      </c>
      <c r="I87" s="8">
        <f t="shared" si="8"/>
        <v>170230.46966683213</v>
      </c>
      <c r="J87" s="8">
        <f t="shared" si="9"/>
        <v>0.5422636558621899</v>
      </c>
    </row>
    <row r="88" spans="1:10" ht="12">
      <c r="A88">
        <f t="shared" si="10"/>
        <v>2.400000000000001</v>
      </c>
      <c r="B88" s="8">
        <f t="shared" si="1"/>
        <v>251.1886431509585</v>
      </c>
      <c r="C88" s="10">
        <f t="shared" si="2"/>
        <v>0.07038313434182564</v>
      </c>
      <c r="D88" s="8">
        <f t="shared" si="3"/>
        <v>0.5085090765174454</v>
      </c>
      <c r="E88" s="8">
        <f t="shared" si="4"/>
        <v>680.3091222721719</v>
      </c>
      <c r="F88" s="8">
        <f t="shared" si="5"/>
        <v>1359.524599989882</v>
      </c>
      <c r="G88">
        <f t="shared" si="6"/>
        <v>1520.2393363626602</v>
      </c>
      <c r="H88" s="8">
        <f t="shared" si="7"/>
        <v>341497.1396018081</v>
      </c>
      <c r="I88" s="8">
        <f t="shared" si="8"/>
        <v>170885.92534676637</v>
      </c>
      <c r="J88" s="8">
        <f t="shared" si="9"/>
        <v>0.5004022158019317</v>
      </c>
    </row>
    <row r="89" spans="1:10" ht="12">
      <c r="A89">
        <f t="shared" si="10"/>
        <v>2.500000000000001</v>
      </c>
      <c r="B89" s="8">
        <f t="shared" si="1"/>
        <v>316.2277660168388</v>
      </c>
      <c r="C89" s="10">
        <f t="shared" si="2"/>
        <v>0.059493117825098814</v>
      </c>
      <c r="D89" s="8">
        <f t="shared" si="3"/>
        <v>0.5228992461597739</v>
      </c>
      <c r="E89" s="8">
        <f t="shared" si="4"/>
        <v>538.7780904024411</v>
      </c>
      <c r="F89" s="8">
        <f t="shared" si="5"/>
        <v>1166.617387041699</v>
      </c>
      <c r="G89">
        <f t="shared" si="6"/>
        <v>1285.0206062338852</v>
      </c>
      <c r="H89" s="8">
        <f t="shared" si="7"/>
        <v>368916.81010059826</v>
      </c>
      <c r="I89" s="8">
        <f t="shared" si="8"/>
        <v>170376.59190678236</v>
      </c>
      <c r="J89" s="8">
        <f t="shared" si="9"/>
        <v>0.4618292992946652</v>
      </c>
    </row>
    <row r="90" spans="1:10" ht="12">
      <c r="A90">
        <f t="shared" si="10"/>
        <v>2.600000000000001</v>
      </c>
      <c r="B90" s="8">
        <f t="shared" si="1"/>
        <v>398.10717055349835</v>
      </c>
      <c r="C90" s="10">
        <f t="shared" si="2"/>
        <v>0.050058702419405604</v>
      </c>
      <c r="D90" s="8">
        <f t="shared" si="3"/>
        <v>0.5365337242489092</v>
      </c>
      <c r="E90" s="8">
        <f t="shared" si="4"/>
        <v>424.0119813114391</v>
      </c>
      <c r="F90" s="8">
        <f t="shared" si="5"/>
        <v>994.6347751177221</v>
      </c>
      <c r="G90">
        <f t="shared" si="6"/>
        <v>1081.2421080262893</v>
      </c>
      <c r="H90" s="8">
        <f t="shared" si="7"/>
        <v>395971.2360562315</v>
      </c>
      <c r="I90" s="8">
        <f t="shared" si="8"/>
        <v>168802.21016067985</v>
      </c>
      <c r="J90" s="8">
        <f t="shared" si="9"/>
        <v>0.42629917223762287</v>
      </c>
    </row>
    <row r="91" spans="1:10" ht="12">
      <c r="A91">
        <f t="shared" si="10"/>
        <v>2.700000000000001</v>
      </c>
      <c r="B91" s="8">
        <f t="shared" si="1"/>
        <v>501.1872336272736</v>
      </c>
      <c r="C91" s="10">
        <f t="shared" si="2"/>
        <v>0.04194057282266392</v>
      </c>
      <c r="D91" s="8">
        <f t="shared" si="3"/>
        <v>0.549399780036798</v>
      </c>
      <c r="E91" s="8">
        <f t="shared" si="4"/>
        <v>331.77579404661685</v>
      </c>
      <c r="F91" s="8">
        <f t="shared" si="5"/>
        <v>842.9531634458767</v>
      </c>
      <c r="G91">
        <f t="shared" si="6"/>
        <v>905.894703196058</v>
      </c>
      <c r="H91" s="8">
        <f t="shared" si="7"/>
        <v>422477.364064798</v>
      </c>
      <c r="I91" s="8">
        <f t="shared" si="8"/>
        <v>166281.79240271598</v>
      </c>
      <c r="J91" s="8">
        <f t="shared" si="9"/>
        <v>0.393587459462591</v>
      </c>
    </row>
    <row r="92" spans="1:10" ht="12">
      <c r="A92">
        <f t="shared" si="10"/>
        <v>2.800000000000001</v>
      </c>
      <c r="B92" s="8">
        <f t="shared" si="1"/>
        <v>630.9573444801954</v>
      </c>
      <c r="C92" s="10">
        <f t="shared" si="2"/>
        <v>0.034999130850896405</v>
      </c>
      <c r="D92" s="8">
        <f t="shared" si="3"/>
        <v>0.5614947025487894</v>
      </c>
      <c r="E92" s="8">
        <f t="shared" si="4"/>
        <v>258.2522118061818</v>
      </c>
      <c r="F92" s="8">
        <f t="shared" si="5"/>
        <v>710.4829827784077</v>
      </c>
      <c r="G92">
        <f t="shared" si="6"/>
        <v>755.9631430965984</v>
      </c>
      <c r="H92" s="8">
        <f t="shared" si="7"/>
        <v>448284.4561122325</v>
      </c>
      <c r="I92" s="8">
        <f t="shared" si="8"/>
        <v>162946.1297673654</v>
      </c>
      <c r="J92" s="8">
        <f t="shared" si="9"/>
        <v>0.3634882440058778</v>
      </c>
    </row>
    <row r="93" spans="1:10" ht="12">
      <c r="A93">
        <f aca="true" t="shared" si="11" ref="A93:A103">A92+0.1</f>
        <v>2.9000000000000012</v>
      </c>
      <c r="B93" s="8">
        <f t="shared" si="1"/>
        <v>794.3282347242842</v>
      </c>
      <c r="C93" s="10">
        <f aca="true" t="shared" si="12" ref="C93:C103">(1+2*(B93*F$14)^F$15*COS(F$15*PI()/2)+(B93*F$14)^(2*F$15))^(-F$18/2)</f>
        <v>0.02909859265986388</v>
      </c>
      <c r="D93" s="8">
        <f aca="true" t="shared" si="13" ref="D93:D103">ATAN((B93*F$14)^F$15*SIN(F$15*PI()/2)/(1+(B93*F$14)^F$15*COS(F$15*PI()/2)))</f>
        <v>0.572824609194648</v>
      </c>
      <c r="E93" s="8">
        <f t="shared" si="4"/>
        <v>200.08221591211162</v>
      </c>
      <c r="F93" s="8">
        <f t="shared" si="5"/>
        <v>595.8168070950417</v>
      </c>
      <c r="G93">
        <f aca="true" t="shared" si="14" ref="G93:G103">SQRT(E93^2+F93^2)</f>
        <v>628.5145668488766</v>
      </c>
      <c r="H93" s="8">
        <f aca="true" t="shared" si="15" ref="H93:H103">F93*B93</f>
        <v>473274.11259886384</v>
      </c>
      <c r="I93" s="8">
        <f aca="true" t="shared" si="16" ref="I93:I103">E93*B93</f>
        <v>158930.9533651907</v>
      </c>
      <c r="J93" s="8">
        <f aca="true" t="shared" si="17" ref="J93:J103">I93/H93</f>
        <v>0.3358116345989473</v>
      </c>
    </row>
    <row r="94" spans="1:10" ht="12">
      <c r="A94">
        <f t="shared" si="11"/>
        <v>3.0000000000000013</v>
      </c>
      <c r="B94" s="8">
        <f t="shared" si="1"/>
        <v>1000.0000000000033</v>
      </c>
      <c r="C94" s="10">
        <f t="shared" si="12"/>
        <v>0.02411006764487768</v>
      </c>
      <c r="D94" s="8">
        <f t="shared" si="13"/>
        <v>0.5834031818659325</v>
      </c>
      <c r="E94" s="8">
        <f t="shared" si="4"/>
        <v>154.37109011990597</v>
      </c>
      <c r="F94" s="8">
        <f t="shared" si="5"/>
        <v>497.3587798685349</v>
      </c>
      <c r="G94">
        <f t="shared" si="14"/>
        <v>520.7650039865639</v>
      </c>
      <c r="H94" s="8">
        <f t="shared" si="15"/>
        <v>497358.7798685365</v>
      </c>
      <c r="I94" s="8">
        <f t="shared" si="16"/>
        <v>154371.09011990647</v>
      </c>
      <c r="J94" s="8">
        <f t="shared" si="17"/>
        <v>0.31038175331037754</v>
      </c>
    </row>
    <row r="95" spans="1:10" ht="12">
      <c r="A95">
        <f t="shared" si="11"/>
        <v>3.1000000000000014</v>
      </c>
      <c r="B95" s="8">
        <f t="shared" si="1"/>
        <v>1258.9254117941723</v>
      </c>
      <c r="C95" s="10">
        <f t="shared" si="12"/>
        <v>0.01991368844124498</v>
      </c>
      <c r="D95" s="8">
        <f t="shared" si="13"/>
        <v>0.5932503939880844</v>
      </c>
      <c r="E95" s="8">
        <f t="shared" si="4"/>
        <v>118.66929208656144</v>
      </c>
      <c r="F95" s="8">
        <f t="shared" si="5"/>
        <v>413.4313036166641</v>
      </c>
      <c r="G95">
        <f t="shared" si="14"/>
        <v>430.12538136513166</v>
      </c>
      <c r="H95" s="8">
        <f t="shared" si="15"/>
        <v>520479.1741542103</v>
      </c>
      <c r="I95" s="8">
        <f t="shared" si="16"/>
        <v>149395.78740739726</v>
      </c>
      <c r="J95" s="8">
        <f t="shared" si="17"/>
        <v>0.28703509155802165</v>
      </c>
    </row>
    <row r="96" spans="1:10" ht="12">
      <c r="A96">
        <f t="shared" si="11"/>
        <v>3.2000000000000015</v>
      </c>
      <c r="B96" s="8">
        <f t="shared" si="1"/>
        <v>1584.89319246112</v>
      </c>
      <c r="C96" s="10">
        <f t="shared" si="12"/>
        <v>0.016399909368597865</v>
      </c>
      <c r="D96" s="8">
        <f t="shared" si="13"/>
        <v>0.6023912789514714</v>
      </c>
      <c r="E96" s="8">
        <f t="shared" si="4"/>
        <v>90.9368793607379</v>
      </c>
      <c r="F96" s="8">
        <f t="shared" si="5"/>
        <v>342.35810410599345</v>
      </c>
      <c r="G96">
        <f t="shared" si="14"/>
        <v>354.22956888848177</v>
      </c>
      <c r="H96" s="8">
        <f t="shared" si="15"/>
        <v>542601.0285814845</v>
      </c>
      <c r="I96" s="8">
        <f t="shared" si="16"/>
        <v>144125.24104249163</v>
      </c>
      <c r="J96" s="8">
        <f t="shared" si="17"/>
        <v>0.26561918140715024</v>
      </c>
    </row>
    <row r="97" spans="1:10" ht="12">
      <c r="A97">
        <f t="shared" si="11"/>
        <v>3.3000000000000016</v>
      </c>
      <c r="B97" s="8">
        <f t="shared" si="1"/>
        <v>1995.2623149688875</v>
      </c>
      <c r="C97" s="10">
        <f t="shared" si="12"/>
        <v>0.013470114928353009</v>
      </c>
      <c r="D97" s="8">
        <f t="shared" si="13"/>
        <v>0.6108547771785483</v>
      </c>
      <c r="E97" s="8">
        <f t="shared" si="4"/>
        <v>69.49876036615144</v>
      </c>
      <c r="F97" s="8">
        <f t="shared" si="5"/>
        <v>282.5250135756546</v>
      </c>
      <c r="G97">
        <f t="shared" si="14"/>
        <v>290.9475227396782</v>
      </c>
      <c r="H97" s="8">
        <f t="shared" si="15"/>
        <v>563711.512623577</v>
      </c>
      <c r="I97" s="8">
        <f t="shared" si="16"/>
        <v>138668.2574956353</v>
      </c>
      <c r="J97" s="8">
        <f t="shared" si="17"/>
        <v>0.24599153004744853</v>
      </c>
    </row>
    <row r="98" spans="1:10" ht="12">
      <c r="A98">
        <f t="shared" si="11"/>
        <v>3.4000000000000017</v>
      </c>
      <c r="B98" s="8">
        <f t="shared" si="1"/>
        <v>2511.886431509592</v>
      </c>
      <c r="C98" s="10">
        <f t="shared" si="12"/>
        <v>0.011036685509786716</v>
      </c>
      <c r="D98" s="8">
        <f t="shared" si="13"/>
        <v>0.6186726868784724</v>
      </c>
      <c r="E98" s="8">
        <f t="shared" si="4"/>
        <v>52.99639050117861</v>
      </c>
      <c r="F98" s="8">
        <f t="shared" si="5"/>
        <v>232.42117701071274</v>
      </c>
      <c r="G98">
        <f t="shared" si="14"/>
        <v>238.3867045982189</v>
      </c>
      <c r="H98" s="8">
        <f t="shared" si="15"/>
        <v>583815.6009286984</v>
      </c>
      <c r="I98" s="8">
        <f t="shared" si="16"/>
        <v>133120.91421889438</v>
      </c>
      <c r="J98" s="8">
        <f t="shared" si="17"/>
        <v>0.228018768267127</v>
      </c>
    </row>
    <row r="99" spans="1:10" ht="12">
      <c r="A99">
        <f t="shared" si="11"/>
        <v>3.5000000000000018</v>
      </c>
      <c r="B99" s="8">
        <f t="shared" si="1"/>
        <v>3162.2776601683972</v>
      </c>
      <c r="C99" s="10">
        <f t="shared" si="12"/>
        <v>0.009022659749187128</v>
      </c>
      <c r="D99" s="8">
        <f t="shared" si="13"/>
        <v>0.6258787329605452</v>
      </c>
      <c r="E99" s="8">
        <f t="shared" si="4"/>
        <v>40.33992614002196</v>
      </c>
      <c r="F99" s="8">
        <f t="shared" si="5"/>
        <v>190.6640271624224</v>
      </c>
      <c r="G99">
        <f t="shared" si="14"/>
        <v>194.88478877217528</v>
      </c>
      <c r="H99" s="8">
        <f t="shared" si="15"/>
        <v>602932.5936934688</v>
      </c>
      <c r="I99" s="8">
        <f t="shared" si="16"/>
        <v>127566.0472454346</v>
      </c>
      <c r="J99" s="8">
        <f t="shared" si="17"/>
        <v>0.21157596815920227</v>
      </c>
    </row>
    <row r="100" spans="1:10" ht="12">
      <c r="A100">
        <f t="shared" si="11"/>
        <v>3.600000000000002</v>
      </c>
      <c r="B100" s="8">
        <f t="shared" si="1"/>
        <v>3981.071705534991</v>
      </c>
      <c r="C100" s="10">
        <f t="shared" si="12"/>
        <v>0.007361117083267095</v>
      </c>
      <c r="D100" s="8">
        <f t="shared" si="13"/>
        <v>0.6325077599339637</v>
      </c>
      <c r="E100" s="8">
        <f t="shared" si="4"/>
        <v>30.663448156058926</v>
      </c>
      <c r="F100" s="8">
        <f t="shared" si="5"/>
        <v>156.01148843606836</v>
      </c>
      <c r="G100">
        <f t="shared" si="14"/>
        <v>158.99632567093116</v>
      </c>
      <c r="H100" s="8">
        <f t="shared" si="15"/>
        <v>621092.9223512312</v>
      </c>
      <c r="I100" s="8">
        <f t="shared" si="16"/>
        <v>122073.38584822528</v>
      </c>
      <c r="J100" s="8">
        <f t="shared" si="17"/>
        <v>0.19654609069782986</v>
      </c>
    </row>
    <row r="101" spans="1:10" ht="12">
      <c r="A101">
        <f t="shared" si="11"/>
        <v>3.700000000000002</v>
      </c>
      <c r="B101" s="8">
        <f t="shared" si="1"/>
        <v>5011.8723362727505</v>
      </c>
      <c r="C101" s="10">
        <f t="shared" si="12"/>
        <v>0.005994384105059348</v>
      </c>
      <c r="D101" s="8">
        <f t="shared" si="13"/>
        <v>0.6385950479565371</v>
      </c>
      <c r="E101" s="8">
        <f t="shared" si="4"/>
        <v>23.284743629777168</v>
      </c>
      <c r="F101" s="8">
        <f t="shared" si="5"/>
        <v>127.36464022893995</v>
      </c>
      <c r="G101">
        <f t="shared" si="14"/>
        <v>129.47559950257715</v>
      </c>
      <c r="H101" s="8">
        <f t="shared" si="15"/>
        <v>638335.3169827556</v>
      </c>
      <c r="I101" s="8">
        <f t="shared" si="16"/>
        <v>116700.16245528334</v>
      </c>
      <c r="J101" s="8">
        <f t="shared" si="17"/>
        <v>0.18281952972129845</v>
      </c>
    </row>
    <row r="102" spans="1:10" ht="12">
      <c r="A102">
        <f t="shared" si="11"/>
        <v>3.800000000000002</v>
      </c>
      <c r="B102" s="8">
        <f t="shared" si="1"/>
        <v>6309.573444801972</v>
      </c>
      <c r="C102" s="10">
        <f t="shared" si="12"/>
        <v>0.004873147454524322</v>
      </c>
      <c r="D102" s="8">
        <f t="shared" si="13"/>
        <v>0.6441757463726999</v>
      </c>
      <c r="E102" s="8">
        <f t="shared" si="4"/>
        <v>17.67029836889481</v>
      </c>
      <c r="F102" s="8">
        <f t="shared" si="5"/>
        <v>103.76364946583817</v>
      </c>
      <c r="G102">
        <f t="shared" si="14"/>
        <v>105.25746716938947</v>
      </c>
      <c r="H102" s="8">
        <f t="shared" si="15"/>
        <v>654704.3672053928</v>
      </c>
      <c r="I102" s="8">
        <f t="shared" si="16"/>
        <v>111492.04535010629</v>
      </c>
      <c r="J102" s="8">
        <f t="shared" si="17"/>
        <v>0.1702937248242445</v>
      </c>
    </row>
    <row r="103" spans="1:10" ht="12">
      <c r="A103">
        <f t="shared" si="11"/>
        <v>3.900000000000002</v>
      </c>
      <c r="B103" s="8">
        <f t="shared" si="1"/>
        <v>7943.282347242858</v>
      </c>
      <c r="C103" s="10">
        <f t="shared" si="12"/>
        <v>0.0039555362142853915</v>
      </c>
      <c r="D103" s="8">
        <f t="shared" si="13"/>
        <v>0.6492844158613896</v>
      </c>
      <c r="E103" s="8">
        <f t="shared" si="4"/>
        <v>13.405574890999137</v>
      </c>
      <c r="F103" s="8">
        <f t="shared" si="5"/>
        <v>84.37928386186259</v>
      </c>
      <c r="G103">
        <f t="shared" si="14"/>
        <v>85.43753848981706</v>
      </c>
      <c r="H103" s="8">
        <f t="shared" si="15"/>
        <v>670248.4759729273</v>
      </c>
      <c r="I103" s="8">
        <f t="shared" si="16"/>
        <v>106484.26638631555</v>
      </c>
      <c r="J103" s="8">
        <f t="shared" si="17"/>
        <v>0.15887282135441463</v>
      </c>
    </row>
    <row r="104" spans="1:10" ht="12">
      <c r="A104">
        <f t="shared" si="10"/>
        <v>4.000000000000002</v>
      </c>
      <c r="B104" s="8">
        <f t="shared" si="1"/>
        <v>10000.000000000044</v>
      </c>
      <c r="C104" s="10">
        <f t="shared" si="2"/>
        <v>0.0032062193263104944</v>
      </c>
      <c r="D104" s="8">
        <f t="shared" si="3"/>
        <v>0.6539546684128271</v>
      </c>
      <c r="E104" s="8">
        <f t="shared" si="4"/>
        <v>10.170284196228122</v>
      </c>
      <c r="F104" s="8">
        <f t="shared" si="5"/>
        <v>68.5018184165808</v>
      </c>
      <c r="G104">
        <f t="shared" si="6"/>
        <v>69.25268086514959</v>
      </c>
      <c r="H104" s="8">
        <f t="shared" si="7"/>
        <v>685018.184165811</v>
      </c>
      <c r="I104" s="8">
        <f t="shared" si="8"/>
        <v>101702.84196228167</v>
      </c>
      <c r="J104" s="8">
        <f t="shared" si="9"/>
        <v>0.1484673608863851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 rheology predictor</dc:title>
  <dc:subject/>
  <dc:creator>Jay Janzen</dc:creator>
  <cp:keywords/>
  <dc:description/>
  <cp:lastModifiedBy>jrose</cp:lastModifiedBy>
  <dcterms:created xsi:type="dcterms:W3CDTF">2003-02-25T19:00:24Z</dcterms:created>
  <dcterms:modified xsi:type="dcterms:W3CDTF">2010-07-06T18:00:28Z</dcterms:modified>
  <cp:category/>
  <cp:version/>
  <cp:contentType/>
  <cp:contentStatus/>
</cp:coreProperties>
</file>