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T:\ECRPK\Production\Editorial\Devlan\00000_DCP3\04 Mental, Neurological, and Substance Use Disorders\12 Annexes\To kristen\"/>
    </mc:Choice>
  </mc:AlternateContent>
  <bookViews>
    <workbookView xWindow="11400" yWindow="405" windowWidth="24480" windowHeight="17265" tabRatio="500"/>
  </bookViews>
  <sheets>
    <sheet name="Annex 12E Costs" sheetId="1" r:id="rId1"/>
  </sheets>
  <externalReferences>
    <externalReference r:id="rId2"/>
  </externalReferenc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T140" i="1" l="1"/>
  <c r="AH140" i="1"/>
  <c r="K140" i="1"/>
  <c r="L140" i="1"/>
  <c r="AB140" i="1"/>
  <c r="W140" i="1"/>
  <c r="AC140" i="1"/>
  <c r="Z140" i="1"/>
  <c r="S140" i="1"/>
  <c r="V140" i="1"/>
  <c r="X140" i="1"/>
  <c r="Y140" i="1"/>
  <c r="AA140" i="1"/>
  <c r="AE140" i="1"/>
  <c r="AF140" i="1"/>
  <c r="U140" i="1"/>
  <c r="I140" i="1"/>
  <c r="I139" i="1"/>
  <c r="J140" i="1"/>
  <c r="H140" i="1"/>
  <c r="E140" i="1"/>
  <c r="F140" i="1"/>
  <c r="E139" i="1"/>
  <c r="H139" i="1"/>
  <c r="F139" i="1"/>
  <c r="G140" i="1"/>
  <c r="C140" i="1"/>
  <c r="T139" i="1"/>
  <c r="AH139" i="1"/>
  <c r="K139" i="1"/>
  <c r="L139" i="1"/>
  <c r="AB139" i="1"/>
  <c r="W139" i="1"/>
  <c r="AC139" i="1"/>
  <c r="Z139" i="1"/>
  <c r="S139" i="1"/>
  <c r="V139" i="1"/>
  <c r="X139" i="1"/>
  <c r="Y139" i="1"/>
  <c r="AA139" i="1"/>
  <c r="AE139" i="1"/>
  <c r="AF139" i="1"/>
  <c r="U139" i="1"/>
  <c r="I138" i="1"/>
  <c r="J139" i="1"/>
  <c r="E138" i="1"/>
  <c r="H138" i="1"/>
  <c r="F138" i="1"/>
  <c r="G139" i="1"/>
  <c r="C139" i="1"/>
  <c r="T138" i="1"/>
  <c r="AH138" i="1"/>
  <c r="K138" i="1"/>
  <c r="L138" i="1"/>
  <c r="AB138" i="1"/>
  <c r="W138" i="1"/>
  <c r="AC138" i="1"/>
  <c r="Z138" i="1"/>
  <c r="Q138" i="1"/>
  <c r="S138" i="1"/>
  <c r="V138" i="1"/>
  <c r="X138" i="1"/>
  <c r="Y138" i="1"/>
  <c r="AA138" i="1"/>
  <c r="AE138" i="1"/>
  <c r="AF138" i="1"/>
  <c r="U138" i="1"/>
  <c r="I137" i="1"/>
  <c r="J138" i="1"/>
  <c r="E137" i="1"/>
  <c r="H137" i="1"/>
  <c r="F137" i="1"/>
  <c r="G138" i="1"/>
  <c r="C138" i="1"/>
  <c r="T137" i="1"/>
  <c r="AH137" i="1"/>
  <c r="K137" i="1"/>
  <c r="L137" i="1"/>
  <c r="AB137" i="1"/>
  <c r="W137" i="1"/>
  <c r="AC137" i="1"/>
  <c r="Z137" i="1"/>
  <c r="Q137" i="1"/>
  <c r="S137" i="1"/>
  <c r="V137" i="1"/>
  <c r="X137" i="1"/>
  <c r="Y137" i="1"/>
  <c r="AA137" i="1"/>
  <c r="AE137" i="1"/>
  <c r="AF137" i="1"/>
  <c r="U137" i="1"/>
  <c r="I136" i="1"/>
  <c r="J137" i="1"/>
  <c r="E136" i="1"/>
  <c r="H136" i="1"/>
  <c r="F136" i="1"/>
  <c r="G137" i="1"/>
  <c r="C137" i="1"/>
  <c r="T136" i="1"/>
  <c r="AH136" i="1"/>
  <c r="K136" i="1"/>
  <c r="L136" i="1"/>
  <c r="AB136" i="1"/>
  <c r="W136" i="1"/>
  <c r="AC136" i="1"/>
  <c r="Z136" i="1"/>
  <c r="Q136" i="1"/>
  <c r="S136" i="1"/>
  <c r="V136" i="1"/>
  <c r="X136" i="1"/>
  <c r="Y136" i="1"/>
  <c r="AA136" i="1"/>
  <c r="AE136" i="1"/>
  <c r="AF136" i="1"/>
  <c r="U136" i="1"/>
  <c r="I135" i="1"/>
  <c r="J136" i="1"/>
  <c r="E135" i="1"/>
  <c r="H135" i="1"/>
  <c r="F135" i="1"/>
  <c r="G136" i="1"/>
  <c r="C136" i="1"/>
  <c r="T135" i="1"/>
  <c r="AH135" i="1"/>
  <c r="K135" i="1"/>
  <c r="L135" i="1"/>
  <c r="AB135" i="1"/>
  <c r="W135" i="1"/>
  <c r="AC135" i="1"/>
  <c r="Z135" i="1"/>
  <c r="Q135" i="1"/>
  <c r="S135" i="1"/>
  <c r="V135" i="1"/>
  <c r="X135" i="1"/>
  <c r="Y135" i="1"/>
  <c r="AA135" i="1"/>
  <c r="AE135" i="1"/>
  <c r="AF135" i="1"/>
  <c r="U135" i="1"/>
  <c r="I134" i="1"/>
  <c r="J135" i="1"/>
  <c r="E134" i="1"/>
  <c r="H134" i="1"/>
  <c r="F134" i="1"/>
  <c r="G135" i="1"/>
  <c r="C135" i="1"/>
  <c r="T134" i="1"/>
  <c r="AH134" i="1"/>
  <c r="K134" i="1"/>
  <c r="L134" i="1"/>
  <c r="AB134" i="1"/>
  <c r="W134" i="1"/>
  <c r="AC134" i="1"/>
  <c r="Z134" i="1"/>
  <c r="Q134" i="1"/>
  <c r="S134" i="1"/>
  <c r="V134" i="1"/>
  <c r="X134" i="1"/>
  <c r="Y134" i="1"/>
  <c r="AA134" i="1"/>
  <c r="AE134" i="1"/>
  <c r="AF134" i="1"/>
  <c r="U134" i="1"/>
  <c r="I133" i="1"/>
  <c r="J134" i="1"/>
  <c r="E133" i="1"/>
  <c r="H133" i="1"/>
  <c r="F133" i="1"/>
  <c r="G134" i="1"/>
  <c r="C134" i="1"/>
  <c r="T133" i="1"/>
  <c r="AH133" i="1"/>
  <c r="K133" i="1"/>
  <c r="L133" i="1"/>
  <c r="AB133" i="1"/>
  <c r="W133" i="1"/>
  <c r="AC133" i="1"/>
  <c r="Z133" i="1"/>
  <c r="Q133" i="1"/>
  <c r="S133" i="1"/>
  <c r="V133" i="1"/>
  <c r="X133" i="1"/>
  <c r="Y133" i="1"/>
  <c r="AA133" i="1"/>
  <c r="AE133" i="1"/>
  <c r="AF133" i="1"/>
  <c r="U133" i="1"/>
  <c r="I132" i="1"/>
  <c r="J133" i="1"/>
  <c r="E132" i="1"/>
  <c r="H132" i="1"/>
  <c r="F132" i="1"/>
  <c r="G133" i="1"/>
  <c r="C133" i="1"/>
  <c r="T132" i="1"/>
  <c r="AH132" i="1"/>
  <c r="K132" i="1"/>
  <c r="L132" i="1"/>
  <c r="AB132" i="1"/>
  <c r="W132" i="1"/>
  <c r="AC132" i="1"/>
  <c r="Z132" i="1"/>
  <c r="S132" i="1"/>
  <c r="V132" i="1"/>
  <c r="X132" i="1"/>
  <c r="Y132" i="1"/>
  <c r="AA132" i="1"/>
  <c r="AE132" i="1"/>
  <c r="AF132" i="1"/>
  <c r="U132" i="1"/>
  <c r="I131" i="1"/>
  <c r="J132" i="1"/>
  <c r="E131" i="1"/>
  <c r="H131" i="1"/>
  <c r="F131" i="1"/>
  <c r="G132" i="1"/>
  <c r="C132" i="1"/>
  <c r="T131" i="1"/>
  <c r="AH131" i="1"/>
  <c r="K131" i="1"/>
  <c r="L131" i="1"/>
  <c r="AB131" i="1"/>
  <c r="W131" i="1"/>
  <c r="AC131" i="1"/>
  <c r="Z131" i="1"/>
  <c r="S131" i="1"/>
  <c r="V131" i="1"/>
  <c r="X131" i="1"/>
  <c r="Y131" i="1"/>
  <c r="AA131" i="1"/>
  <c r="AE131" i="1"/>
  <c r="AF131" i="1"/>
  <c r="U131" i="1"/>
  <c r="I130" i="1"/>
  <c r="J131" i="1"/>
  <c r="E130" i="1"/>
  <c r="H130" i="1"/>
  <c r="F130" i="1"/>
  <c r="G131" i="1"/>
  <c r="C131" i="1"/>
  <c r="T130" i="1"/>
  <c r="AH130" i="1"/>
  <c r="K130" i="1"/>
  <c r="L130" i="1"/>
  <c r="AB130" i="1"/>
  <c r="W130" i="1"/>
  <c r="AC130" i="1"/>
  <c r="Z130" i="1"/>
  <c r="S130" i="1"/>
  <c r="V130" i="1"/>
  <c r="X130" i="1"/>
  <c r="Y130" i="1"/>
  <c r="AA130" i="1"/>
  <c r="AE130" i="1"/>
  <c r="AF130" i="1"/>
  <c r="U130" i="1"/>
  <c r="I129" i="1"/>
  <c r="J130" i="1"/>
  <c r="E129" i="1"/>
  <c r="H129" i="1"/>
  <c r="F129" i="1"/>
  <c r="G130" i="1"/>
  <c r="C130" i="1"/>
  <c r="T129" i="1"/>
  <c r="AH129" i="1"/>
  <c r="K129" i="1"/>
  <c r="L129" i="1"/>
  <c r="AB129" i="1"/>
  <c r="W129" i="1"/>
  <c r="AC129" i="1"/>
  <c r="Z129" i="1"/>
  <c r="S129" i="1"/>
  <c r="V129" i="1"/>
  <c r="X129" i="1"/>
  <c r="Y129" i="1"/>
  <c r="AA129" i="1"/>
  <c r="AE129" i="1"/>
  <c r="AF129" i="1"/>
  <c r="U129" i="1"/>
  <c r="I128" i="1"/>
  <c r="J129" i="1"/>
  <c r="E128" i="1"/>
  <c r="H128" i="1"/>
  <c r="F128" i="1"/>
  <c r="G129" i="1"/>
  <c r="C129" i="1"/>
  <c r="T128" i="1"/>
  <c r="AH128" i="1"/>
  <c r="K128" i="1"/>
  <c r="L128" i="1"/>
  <c r="AB128" i="1"/>
  <c r="W128" i="1"/>
  <c r="AC128" i="1"/>
  <c r="Z128" i="1"/>
  <c r="S128" i="1"/>
  <c r="V128" i="1"/>
  <c r="X128" i="1"/>
  <c r="Y128" i="1"/>
  <c r="AA128" i="1"/>
  <c r="AE128" i="1"/>
  <c r="AF128" i="1"/>
  <c r="U128" i="1"/>
  <c r="I127" i="1"/>
  <c r="J128" i="1"/>
  <c r="E127" i="1"/>
  <c r="H127" i="1"/>
  <c r="F127" i="1"/>
  <c r="G128" i="1"/>
  <c r="C128" i="1"/>
  <c r="T127" i="1"/>
  <c r="AH127" i="1"/>
  <c r="K127" i="1"/>
  <c r="L127" i="1"/>
  <c r="AB127" i="1"/>
  <c r="W127" i="1"/>
  <c r="AC127" i="1"/>
  <c r="Z127" i="1"/>
  <c r="S127" i="1"/>
  <c r="V127" i="1"/>
  <c r="X127" i="1"/>
  <c r="Y127" i="1"/>
  <c r="AA127" i="1"/>
  <c r="AE127" i="1"/>
  <c r="AF127" i="1"/>
  <c r="U127" i="1"/>
  <c r="I126" i="1"/>
  <c r="J127" i="1"/>
  <c r="E126" i="1"/>
  <c r="H126" i="1"/>
  <c r="F126" i="1"/>
  <c r="G127" i="1"/>
  <c r="C127" i="1"/>
  <c r="T126" i="1"/>
  <c r="AH126" i="1"/>
  <c r="K126" i="1"/>
  <c r="L126" i="1"/>
  <c r="AB126" i="1"/>
  <c r="W126" i="1"/>
  <c r="AC126" i="1"/>
  <c r="Z126" i="1"/>
  <c r="Q126" i="1"/>
  <c r="S126" i="1"/>
  <c r="V126" i="1"/>
  <c r="X126" i="1"/>
  <c r="Y126" i="1"/>
  <c r="AA126" i="1"/>
  <c r="AE126" i="1"/>
  <c r="AF126" i="1"/>
  <c r="U126" i="1"/>
  <c r="I125" i="1"/>
  <c r="J126" i="1"/>
  <c r="E125" i="1"/>
  <c r="H125" i="1"/>
  <c r="F125" i="1"/>
  <c r="G126" i="1"/>
  <c r="C126" i="1"/>
  <c r="T125" i="1"/>
  <c r="AH125" i="1"/>
  <c r="K125" i="1"/>
  <c r="L125" i="1"/>
  <c r="AB125" i="1"/>
  <c r="W125" i="1"/>
  <c r="AC125" i="1"/>
  <c r="Z125" i="1"/>
  <c r="S125" i="1"/>
  <c r="V125" i="1"/>
  <c r="X125" i="1"/>
  <c r="Y125" i="1"/>
  <c r="AA125" i="1"/>
  <c r="AE125" i="1"/>
  <c r="AF125" i="1"/>
  <c r="U125" i="1"/>
  <c r="I124" i="1"/>
  <c r="J125" i="1"/>
  <c r="E124" i="1"/>
  <c r="H124" i="1"/>
  <c r="F124" i="1"/>
  <c r="G125" i="1"/>
  <c r="C125" i="1"/>
  <c r="T124" i="1"/>
  <c r="AH124" i="1"/>
  <c r="K124" i="1"/>
  <c r="L124" i="1"/>
  <c r="AB124" i="1"/>
  <c r="W124" i="1"/>
  <c r="AC124" i="1"/>
  <c r="Z124" i="1"/>
  <c r="S124" i="1"/>
  <c r="V124" i="1"/>
  <c r="X124" i="1"/>
  <c r="Y124" i="1"/>
  <c r="AA124" i="1"/>
  <c r="AE124" i="1"/>
  <c r="AF124" i="1"/>
  <c r="U124" i="1"/>
  <c r="I123" i="1"/>
  <c r="J124" i="1"/>
  <c r="E123" i="1"/>
  <c r="H123" i="1"/>
  <c r="F123" i="1"/>
  <c r="G124" i="1"/>
  <c r="C124" i="1"/>
  <c r="T123" i="1"/>
  <c r="AH123" i="1"/>
  <c r="K123" i="1"/>
  <c r="L123" i="1"/>
  <c r="AB123" i="1"/>
  <c r="W123" i="1"/>
  <c r="AC123" i="1"/>
  <c r="Z123" i="1"/>
  <c r="S123" i="1"/>
  <c r="V123" i="1"/>
  <c r="X123" i="1"/>
  <c r="Y123" i="1"/>
  <c r="AA123" i="1"/>
  <c r="AE123" i="1"/>
  <c r="AF123" i="1"/>
  <c r="U123" i="1"/>
  <c r="I122" i="1"/>
  <c r="J123" i="1"/>
  <c r="E122" i="1"/>
  <c r="H122" i="1"/>
  <c r="F122" i="1"/>
  <c r="G123" i="1"/>
  <c r="C123" i="1"/>
  <c r="T122" i="1"/>
  <c r="AH122" i="1"/>
  <c r="W122" i="1"/>
  <c r="Z122" i="1"/>
  <c r="S122" i="1"/>
  <c r="V122" i="1"/>
  <c r="X122" i="1"/>
  <c r="Y122" i="1"/>
  <c r="AA122" i="1"/>
  <c r="AE122" i="1"/>
  <c r="AF122" i="1"/>
  <c r="AC122" i="1"/>
  <c r="AB122" i="1"/>
  <c r="U122" i="1"/>
  <c r="K122" i="1"/>
  <c r="I121" i="1"/>
  <c r="J122" i="1"/>
  <c r="E121" i="1"/>
  <c r="H121" i="1"/>
  <c r="F121" i="1"/>
  <c r="G122" i="1"/>
  <c r="C122" i="1"/>
  <c r="T121" i="1"/>
  <c r="AH121" i="1"/>
  <c r="W121" i="1"/>
  <c r="Z121" i="1"/>
  <c r="S121" i="1"/>
  <c r="V121" i="1"/>
  <c r="X121" i="1"/>
  <c r="Y121" i="1"/>
  <c r="AA121" i="1"/>
  <c r="AE121" i="1"/>
  <c r="AF121" i="1"/>
  <c r="AC121" i="1"/>
  <c r="AB121" i="1"/>
  <c r="U121" i="1"/>
  <c r="K121" i="1"/>
  <c r="I120" i="1"/>
  <c r="J121" i="1"/>
  <c r="E120" i="1"/>
  <c r="H120" i="1"/>
  <c r="F120" i="1"/>
  <c r="G121" i="1"/>
  <c r="C121" i="1"/>
  <c r="T120" i="1"/>
  <c r="AH120" i="1"/>
  <c r="AB120" i="1"/>
  <c r="W120" i="1"/>
  <c r="AC120" i="1"/>
  <c r="Z120" i="1"/>
  <c r="S120" i="1"/>
  <c r="V120" i="1"/>
  <c r="X120" i="1"/>
  <c r="Y120" i="1"/>
  <c r="AA120" i="1"/>
  <c r="AE120" i="1"/>
  <c r="AF120" i="1"/>
  <c r="U120" i="1"/>
  <c r="K120" i="1"/>
  <c r="I119" i="1"/>
  <c r="J120" i="1"/>
  <c r="E119" i="1"/>
  <c r="H119" i="1"/>
  <c r="F119" i="1"/>
  <c r="G120" i="1"/>
  <c r="C120" i="1"/>
  <c r="T119" i="1"/>
  <c r="AH119" i="1"/>
  <c r="AB119" i="1"/>
  <c r="W119" i="1"/>
  <c r="AC119" i="1"/>
  <c r="Z119" i="1"/>
  <c r="S119" i="1"/>
  <c r="V119" i="1"/>
  <c r="X119" i="1"/>
  <c r="Y119" i="1"/>
  <c r="AA119" i="1"/>
  <c r="AE119" i="1"/>
  <c r="AF119" i="1"/>
  <c r="U119" i="1"/>
  <c r="K119" i="1"/>
  <c r="I118" i="1"/>
  <c r="J119" i="1"/>
  <c r="E118" i="1"/>
  <c r="H118" i="1"/>
  <c r="F118" i="1"/>
  <c r="G119" i="1"/>
  <c r="C119" i="1"/>
  <c r="T118" i="1"/>
  <c r="AH118" i="1"/>
  <c r="AB118" i="1"/>
  <c r="W118" i="1"/>
  <c r="AC118" i="1"/>
  <c r="Z118" i="1"/>
  <c r="S118" i="1"/>
  <c r="V118" i="1"/>
  <c r="X118" i="1"/>
  <c r="Y118" i="1"/>
  <c r="AA118" i="1"/>
  <c r="AE118" i="1"/>
  <c r="AF118" i="1"/>
  <c r="U118" i="1"/>
  <c r="K118" i="1"/>
  <c r="I117" i="1"/>
  <c r="J118" i="1"/>
  <c r="E117" i="1"/>
  <c r="H117" i="1"/>
  <c r="F117" i="1"/>
  <c r="G118" i="1"/>
  <c r="C118" i="1"/>
  <c r="T117" i="1"/>
  <c r="AH117" i="1"/>
  <c r="AB117" i="1"/>
  <c r="W117" i="1"/>
  <c r="AC117" i="1"/>
  <c r="Z117" i="1"/>
  <c r="S117" i="1"/>
  <c r="V117" i="1"/>
  <c r="X117" i="1"/>
  <c r="Y117" i="1"/>
  <c r="AA117" i="1"/>
  <c r="AE117" i="1"/>
  <c r="AF117" i="1"/>
  <c r="U117" i="1"/>
  <c r="K117" i="1"/>
  <c r="I116" i="1"/>
  <c r="J117" i="1"/>
  <c r="E116" i="1"/>
  <c r="H116" i="1"/>
  <c r="F116" i="1"/>
  <c r="G117" i="1"/>
  <c r="C117" i="1"/>
  <c r="T116" i="1"/>
  <c r="AH116" i="1"/>
  <c r="AB116" i="1"/>
  <c r="W116" i="1"/>
  <c r="AC116" i="1"/>
  <c r="Z116" i="1"/>
  <c r="S116" i="1"/>
  <c r="V116" i="1"/>
  <c r="X116" i="1"/>
  <c r="Y116" i="1"/>
  <c r="AA116" i="1"/>
  <c r="AE116" i="1"/>
  <c r="AF116" i="1"/>
  <c r="U116" i="1"/>
  <c r="K116" i="1"/>
  <c r="I115" i="1"/>
  <c r="J116" i="1"/>
  <c r="E115" i="1"/>
  <c r="H115" i="1"/>
  <c r="F115" i="1"/>
  <c r="G116" i="1"/>
  <c r="C116" i="1"/>
  <c r="T115" i="1"/>
  <c r="AH115" i="1"/>
  <c r="AB115" i="1"/>
  <c r="W115" i="1"/>
  <c r="AC115" i="1"/>
  <c r="Z115" i="1"/>
  <c r="S115" i="1"/>
  <c r="V115" i="1"/>
  <c r="X115" i="1"/>
  <c r="Y115" i="1"/>
  <c r="AA115" i="1"/>
  <c r="AE115" i="1"/>
  <c r="AF115" i="1"/>
  <c r="U115" i="1"/>
  <c r="K115" i="1"/>
  <c r="I114" i="1"/>
  <c r="J115" i="1"/>
  <c r="E114" i="1"/>
  <c r="H114" i="1"/>
  <c r="F114" i="1"/>
  <c r="G115" i="1"/>
  <c r="C115" i="1"/>
  <c r="T114" i="1"/>
  <c r="AH114" i="1"/>
  <c r="AB114" i="1"/>
  <c r="W114" i="1"/>
  <c r="AC114" i="1"/>
  <c r="Z114" i="1"/>
  <c r="S114" i="1"/>
  <c r="V114" i="1"/>
  <c r="X114" i="1"/>
  <c r="Y114" i="1"/>
  <c r="AA114" i="1"/>
  <c r="AE114" i="1"/>
  <c r="AF114" i="1"/>
  <c r="U114" i="1"/>
  <c r="K114" i="1"/>
  <c r="I113" i="1"/>
  <c r="J114" i="1"/>
  <c r="E113" i="1"/>
  <c r="H113" i="1"/>
  <c r="F113" i="1"/>
  <c r="G114" i="1"/>
  <c r="C114" i="1"/>
  <c r="T113" i="1"/>
  <c r="AH113" i="1"/>
  <c r="AB113" i="1"/>
  <c r="W113" i="1"/>
  <c r="AC113" i="1"/>
  <c r="Z113" i="1"/>
  <c r="S113" i="1"/>
  <c r="V113" i="1"/>
  <c r="X113" i="1"/>
  <c r="Y113" i="1"/>
  <c r="AA113" i="1"/>
  <c r="AE113" i="1"/>
  <c r="AF113" i="1"/>
  <c r="U113" i="1"/>
  <c r="K113" i="1"/>
  <c r="I112" i="1"/>
  <c r="J113" i="1"/>
  <c r="E112" i="1"/>
  <c r="H112" i="1"/>
  <c r="F112" i="1"/>
  <c r="G113" i="1"/>
  <c r="C113" i="1"/>
  <c r="T112" i="1"/>
  <c r="AH112" i="1"/>
  <c r="AB112" i="1"/>
  <c r="W112" i="1"/>
  <c r="AC112" i="1"/>
  <c r="Z112" i="1"/>
  <c r="S112" i="1"/>
  <c r="V112" i="1"/>
  <c r="X112" i="1"/>
  <c r="Y112" i="1"/>
  <c r="AA112" i="1"/>
  <c r="AE112" i="1"/>
  <c r="AF112" i="1"/>
  <c r="U112" i="1"/>
  <c r="K112" i="1"/>
  <c r="I111" i="1"/>
  <c r="J112" i="1"/>
  <c r="E111" i="1"/>
  <c r="H111" i="1"/>
  <c r="F111" i="1"/>
  <c r="G112" i="1"/>
  <c r="C112" i="1"/>
  <c r="T111" i="1"/>
  <c r="AH111" i="1"/>
  <c r="AB111" i="1"/>
  <c r="W111" i="1"/>
  <c r="AC111" i="1"/>
  <c r="Z111" i="1"/>
  <c r="S111" i="1"/>
  <c r="V111" i="1"/>
  <c r="X111" i="1"/>
  <c r="Y111" i="1"/>
  <c r="AA111" i="1"/>
  <c r="AE111" i="1"/>
  <c r="AF111" i="1"/>
  <c r="U111" i="1"/>
  <c r="K111" i="1"/>
  <c r="I110" i="1"/>
  <c r="J111" i="1"/>
  <c r="E110" i="1"/>
  <c r="H110" i="1"/>
  <c r="F110" i="1"/>
  <c r="G111" i="1"/>
  <c r="C111" i="1"/>
  <c r="T110" i="1"/>
  <c r="AH110" i="1"/>
  <c r="AB110" i="1"/>
  <c r="W110" i="1"/>
  <c r="AC110" i="1"/>
  <c r="Z110" i="1"/>
  <c r="S110" i="1"/>
  <c r="V110" i="1"/>
  <c r="X110" i="1"/>
  <c r="Y110" i="1"/>
  <c r="AA110" i="1"/>
  <c r="AE110" i="1"/>
  <c r="AF110" i="1"/>
  <c r="U110" i="1"/>
  <c r="K110" i="1"/>
  <c r="I109" i="1"/>
  <c r="J110" i="1"/>
  <c r="E109" i="1"/>
  <c r="H109" i="1"/>
  <c r="F109" i="1"/>
  <c r="G110" i="1"/>
  <c r="C110" i="1"/>
  <c r="T109" i="1"/>
  <c r="AH109" i="1"/>
  <c r="AB109" i="1"/>
  <c r="W109" i="1"/>
  <c r="AC109" i="1"/>
  <c r="Z109" i="1"/>
  <c r="S109" i="1"/>
  <c r="V109" i="1"/>
  <c r="X109" i="1"/>
  <c r="Y109" i="1"/>
  <c r="AA109" i="1"/>
  <c r="AE109" i="1"/>
  <c r="AF109" i="1"/>
  <c r="U109" i="1"/>
  <c r="K109" i="1"/>
  <c r="I108" i="1"/>
  <c r="J109" i="1"/>
  <c r="E108" i="1"/>
  <c r="H108" i="1"/>
  <c r="F108" i="1"/>
  <c r="G109" i="1"/>
  <c r="C109" i="1"/>
  <c r="T108" i="1"/>
  <c r="AH108" i="1"/>
  <c r="AB108" i="1"/>
  <c r="W108" i="1"/>
  <c r="AC108" i="1"/>
  <c r="Z108" i="1"/>
  <c r="S108" i="1"/>
  <c r="V108" i="1"/>
  <c r="X108" i="1"/>
  <c r="Y108" i="1"/>
  <c r="AA108" i="1"/>
  <c r="AE108" i="1"/>
  <c r="AF108" i="1"/>
  <c r="U108" i="1"/>
  <c r="K108" i="1"/>
  <c r="I107" i="1"/>
  <c r="J108" i="1"/>
  <c r="E107" i="1"/>
  <c r="H107" i="1"/>
  <c r="F107" i="1"/>
  <c r="G108" i="1"/>
  <c r="C108" i="1"/>
  <c r="T107" i="1"/>
  <c r="AH107" i="1"/>
  <c r="AB107" i="1"/>
  <c r="W107" i="1"/>
  <c r="AC107" i="1"/>
  <c r="Z107" i="1"/>
  <c r="S107" i="1"/>
  <c r="V107" i="1"/>
  <c r="X107" i="1"/>
  <c r="Y107" i="1"/>
  <c r="AA107" i="1"/>
  <c r="AE107" i="1"/>
  <c r="AF107" i="1"/>
  <c r="U107" i="1"/>
  <c r="K107" i="1"/>
  <c r="I106" i="1"/>
  <c r="J107" i="1"/>
  <c r="E106" i="1"/>
  <c r="H106" i="1"/>
  <c r="F106" i="1"/>
  <c r="G107" i="1"/>
  <c r="C107" i="1"/>
  <c r="T106" i="1"/>
  <c r="AH106" i="1"/>
  <c r="AB106" i="1"/>
  <c r="W106" i="1"/>
  <c r="AC106" i="1"/>
  <c r="Z106" i="1"/>
  <c r="S106" i="1"/>
  <c r="V106" i="1"/>
  <c r="X106" i="1"/>
  <c r="Y106" i="1"/>
  <c r="AA106" i="1"/>
  <c r="AE106" i="1"/>
  <c r="AF106" i="1"/>
  <c r="U106" i="1"/>
  <c r="K106" i="1"/>
  <c r="I105" i="1"/>
  <c r="J106" i="1"/>
  <c r="E105" i="1"/>
  <c r="H105" i="1"/>
  <c r="F105" i="1"/>
  <c r="G106" i="1"/>
  <c r="C106" i="1"/>
  <c r="T105" i="1"/>
  <c r="AH105" i="1"/>
  <c r="AB105" i="1"/>
  <c r="W105" i="1"/>
  <c r="AC105" i="1"/>
  <c r="Z105" i="1"/>
  <c r="S105" i="1"/>
  <c r="V105" i="1"/>
  <c r="X105" i="1"/>
  <c r="Y105" i="1"/>
  <c r="AA105" i="1"/>
  <c r="AE105" i="1"/>
  <c r="AF105" i="1"/>
  <c r="U105" i="1"/>
  <c r="K105" i="1"/>
  <c r="I104" i="1"/>
  <c r="J105" i="1"/>
  <c r="E104" i="1"/>
  <c r="H104" i="1"/>
  <c r="F104" i="1"/>
  <c r="G105" i="1"/>
  <c r="C105" i="1"/>
  <c r="T104" i="1"/>
  <c r="AH104" i="1"/>
  <c r="K104" i="1"/>
  <c r="L104" i="1"/>
  <c r="AB104" i="1"/>
  <c r="W104" i="1"/>
  <c r="AC104" i="1"/>
  <c r="Z104" i="1"/>
  <c r="S104" i="1"/>
  <c r="V104" i="1"/>
  <c r="X104" i="1"/>
  <c r="Y104" i="1"/>
  <c r="AA104" i="1"/>
  <c r="AE104" i="1"/>
  <c r="AF104" i="1"/>
  <c r="U104" i="1"/>
  <c r="I103" i="1"/>
  <c r="J104" i="1"/>
  <c r="E103" i="1"/>
  <c r="H103" i="1"/>
  <c r="F103" i="1"/>
  <c r="G104" i="1"/>
  <c r="C104" i="1"/>
  <c r="T103" i="1"/>
  <c r="AH103" i="1"/>
  <c r="K103" i="1"/>
  <c r="L103" i="1"/>
  <c r="AB103" i="1"/>
  <c r="W103" i="1"/>
  <c r="AC103" i="1"/>
  <c r="Z103" i="1"/>
  <c r="S103" i="1"/>
  <c r="V103" i="1"/>
  <c r="X103" i="1"/>
  <c r="Y103" i="1"/>
  <c r="AA103" i="1"/>
  <c r="AE103" i="1"/>
  <c r="AF103" i="1"/>
  <c r="U103" i="1"/>
  <c r="I102" i="1"/>
  <c r="J103" i="1"/>
  <c r="E102" i="1"/>
  <c r="H102" i="1"/>
  <c r="F102" i="1"/>
  <c r="G103" i="1"/>
  <c r="C103" i="1"/>
  <c r="T102" i="1"/>
  <c r="AH102" i="1"/>
  <c r="K102" i="1"/>
  <c r="L102" i="1"/>
  <c r="AB102" i="1"/>
  <c r="W102" i="1"/>
  <c r="AC102" i="1"/>
  <c r="Z102" i="1"/>
  <c r="S102" i="1"/>
  <c r="V102" i="1"/>
  <c r="X102" i="1"/>
  <c r="Y102" i="1"/>
  <c r="AA102" i="1"/>
  <c r="AE102" i="1"/>
  <c r="AF102" i="1"/>
  <c r="U102" i="1"/>
  <c r="I101" i="1"/>
  <c r="J102" i="1"/>
  <c r="E101" i="1"/>
  <c r="H101" i="1"/>
  <c r="F101" i="1"/>
  <c r="G102" i="1"/>
  <c r="C102" i="1"/>
  <c r="T101" i="1"/>
  <c r="AH101" i="1"/>
  <c r="K101" i="1"/>
  <c r="L101" i="1"/>
  <c r="AB101" i="1"/>
  <c r="W101" i="1"/>
  <c r="AC101" i="1"/>
  <c r="Z101" i="1"/>
  <c r="S101" i="1"/>
  <c r="V101" i="1"/>
  <c r="X101" i="1"/>
  <c r="Y101" i="1"/>
  <c r="AA101" i="1"/>
  <c r="AE101" i="1"/>
  <c r="AF101" i="1"/>
  <c r="U101" i="1"/>
  <c r="I100" i="1"/>
  <c r="J101" i="1"/>
  <c r="E100" i="1"/>
  <c r="H100" i="1"/>
  <c r="F100" i="1"/>
  <c r="G101" i="1"/>
  <c r="C101" i="1"/>
  <c r="T100" i="1"/>
  <c r="AH100" i="1"/>
  <c r="K100" i="1"/>
  <c r="L100" i="1"/>
  <c r="AB100" i="1"/>
  <c r="W100" i="1"/>
  <c r="AC100" i="1"/>
  <c r="Z100" i="1"/>
  <c r="S100" i="1"/>
  <c r="V100" i="1"/>
  <c r="X100" i="1"/>
  <c r="Y100" i="1"/>
  <c r="AA100" i="1"/>
  <c r="AE100" i="1"/>
  <c r="AF100" i="1"/>
  <c r="U100" i="1"/>
  <c r="I99" i="1"/>
  <c r="J100" i="1"/>
  <c r="E99" i="1"/>
  <c r="H99" i="1"/>
  <c r="F99" i="1"/>
  <c r="G100" i="1"/>
  <c r="C100" i="1"/>
  <c r="T99" i="1"/>
  <c r="AH99" i="1"/>
  <c r="K99" i="1"/>
  <c r="L99" i="1"/>
  <c r="AB99" i="1"/>
  <c r="W99" i="1"/>
  <c r="AC99" i="1"/>
  <c r="Z99" i="1"/>
  <c r="S99" i="1"/>
  <c r="V99" i="1"/>
  <c r="X99" i="1"/>
  <c r="Y99" i="1"/>
  <c r="AA99" i="1"/>
  <c r="AE99" i="1"/>
  <c r="AF99" i="1"/>
  <c r="U99" i="1"/>
  <c r="I98" i="1"/>
  <c r="J99" i="1"/>
  <c r="E98" i="1"/>
  <c r="H98" i="1"/>
  <c r="F98" i="1"/>
  <c r="G99" i="1"/>
  <c r="C99" i="1"/>
  <c r="T98" i="1"/>
  <c r="AH98" i="1"/>
  <c r="K98" i="1"/>
  <c r="L98" i="1"/>
  <c r="AB98" i="1"/>
  <c r="W98" i="1"/>
  <c r="AC98" i="1"/>
  <c r="Z98" i="1"/>
  <c r="S98" i="1"/>
  <c r="V98" i="1"/>
  <c r="X98" i="1"/>
  <c r="Y98" i="1"/>
  <c r="AA98" i="1"/>
  <c r="AE98" i="1"/>
  <c r="AF98" i="1"/>
  <c r="U98" i="1"/>
  <c r="I97" i="1"/>
  <c r="J98" i="1"/>
  <c r="E97" i="1"/>
  <c r="H97" i="1"/>
  <c r="F97" i="1"/>
  <c r="G98" i="1"/>
  <c r="C98" i="1"/>
  <c r="T97" i="1"/>
  <c r="AH97" i="1"/>
  <c r="K97" i="1"/>
  <c r="L97" i="1"/>
  <c r="AB97" i="1"/>
  <c r="W97" i="1"/>
  <c r="AC97" i="1"/>
  <c r="Z97" i="1"/>
  <c r="S97" i="1"/>
  <c r="V97" i="1"/>
  <c r="X97" i="1"/>
  <c r="Y97" i="1"/>
  <c r="AA97" i="1"/>
  <c r="AE97" i="1"/>
  <c r="AF97" i="1"/>
  <c r="U97" i="1"/>
  <c r="I96" i="1"/>
  <c r="J97" i="1"/>
  <c r="E96" i="1"/>
  <c r="H96" i="1"/>
  <c r="F96" i="1"/>
  <c r="G97" i="1"/>
  <c r="C97" i="1"/>
  <c r="T96" i="1"/>
  <c r="AH96" i="1"/>
  <c r="K96" i="1"/>
  <c r="L96" i="1"/>
  <c r="AB96" i="1"/>
  <c r="W96" i="1"/>
  <c r="AC96" i="1"/>
  <c r="Z96" i="1"/>
  <c r="S96" i="1"/>
  <c r="V96" i="1"/>
  <c r="X96" i="1"/>
  <c r="Y96" i="1"/>
  <c r="AA96" i="1"/>
  <c r="AE96" i="1"/>
  <c r="AF96" i="1"/>
  <c r="U96" i="1"/>
  <c r="I95" i="1"/>
  <c r="J96" i="1"/>
  <c r="E95" i="1"/>
  <c r="H95" i="1"/>
  <c r="F95" i="1"/>
  <c r="G96" i="1"/>
  <c r="C96" i="1"/>
  <c r="T95" i="1"/>
  <c r="AH95" i="1"/>
  <c r="K95" i="1"/>
  <c r="L95" i="1"/>
  <c r="AB95" i="1"/>
  <c r="W95" i="1"/>
  <c r="AC95" i="1"/>
  <c r="Z95" i="1"/>
  <c r="S95" i="1"/>
  <c r="V95" i="1"/>
  <c r="X95" i="1"/>
  <c r="Y95" i="1"/>
  <c r="AA95" i="1"/>
  <c r="AE95" i="1"/>
  <c r="AF95" i="1"/>
  <c r="U95" i="1"/>
  <c r="I94" i="1"/>
  <c r="J95" i="1"/>
  <c r="E94" i="1"/>
  <c r="H94" i="1"/>
  <c r="F94" i="1"/>
  <c r="G95" i="1"/>
  <c r="C95" i="1"/>
  <c r="T94" i="1"/>
  <c r="AH94" i="1"/>
  <c r="K94" i="1"/>
  <c r="L94" i="1"/>
  <c r="AB94" i="1"/>
  <c r="W94" i="1"/>
  <c r="AC94" i="1"/>
  <c r="Z94" i="1"/>
  <c r="S94" i="1"/>
  <c r="V94" i="1"/>
  <c r="X94" i="1"/>
  <c r="Y94" i="1"/>
  <c r="AA94" i="1"/>
  <c r="AE94" i="1"/>
  <c r="AF94" i="1"/>
  <c r="U94" i="1"/>
  <c r="I93" i="1"/>
  <c r="J94" i="1"/>
  <c r="E93" i="1"/>
  <c r="H93" i="1"/>
  <c r="F93" i="1"/>
  <c r="G94" i="1"/>
  <c r="C94" i="1"/>
  <c r="T93" i="1"/>
  <c r="AH93" i="1"/>
  <c r="W93" i="1"/>
  <c r="Z93" i="1"/>
  <c r="S93" i="1"/>
  <c r="V93" i="1"/>
  <c r="X93" i="1"/>
  <c r="Y93" i="1"/>
  <c r="AA93" i="1"/>
  <c r="AE93" i="1"/>
  <c r="AF93" i="1"/>
  <c r="AC93" i="1"/>
  <c r="AB93" i="1"/>
  <c r="U93" i="1"/>
  <c r="K93" i="1"/>
  <c r="I92" i="1"/>
  <c r="J93" i="1"/>
  <c r="E92" i="1"/>
  <c r="H92" i="1"/>
  <c r="F92" i="1"/>
  <c r="G93" i="1"/>
  <c r="C93" i="1"/>
  <c r="T92" i="1"/>
  <c r="AH92" i="1"/>
  <c r="W92" i="1"/>
  <c r="Z92" i="1"/>
  <c r="S92" i="1"/>
  <c r="V92" i="1"/>
  <c r="X92" i="1"/>
  <c r="Y92" i="1"/>
  <c r="AA92" i="1"/>
  <c r="AE92" i="1"/>
  <c r="AF92" i="1"/>
  <c r="AC92" i="1"/>
  <c r="AB92" i="1"/>
  <c r="U92" i="1"/>
  <c r="K92" i="1"/>
  <c r="I91" i="1"/>
  <c r="J92" i="1"/>
  <c r="E91" i="1"/>
  <c r="H91" i="1"/>
  <c r="F91" i="1"/>
  <c r="G92" i="1"/>
  <c r="C92" i="1"/>
  <c r="T91" i="1"/>
  <c r="AH91" i="1"/>
  <c r="K91" i="1"/>
  <c r="L91" i="1"/>
  <c r="AB91" i="1"/>
  <c r="W91" i="1"/>
  <c r="AC91" i="1"/>
  <c r="Z91" i="1"/>
  <c r="Q91" i="1"/>
  <c r="S91" i="1"/>
  <c r="V91" i="1"/>
  <c r="X91" i="1"/>
  <c r="Y91" i="1"/>
  <c r="AA91" i="1"/>
  <c r="AE91" i="1"/>
  <c r="AF91" i="1"/>
  <c r="U91" i="1"/>
  <c r="I90" i="1"/>
  <c r="J91" i="1"/>
  <c r="E90" i="1"/>
  <c r="H90" i="1"/>
  <c r="F90" i="1"/>
  <c r="G91" i="1"/>
  <c r="C91" i="1"/>
  <c r="T90" i="1"/>
  <c r="AH90" i="1"/>
  <c r="K90" i="1"/>
  <c r="L90" i="1"/>
  <c r="AB90" i="1"/>
  <c r="W90" i="1"/>
  <c r="AC90" i="1"/>
  <c r="Z90" i="1"/>
  <c r="S90" i="1"/>
  <c r="V90" i="1"/>
  <c r="X90" i="1"/>
  <c r="Y90" i="1"/>
  <c r="AA90" i="1"/>
  <c r="AE90" i="1"/>
  <c r="AF90" i="1"/>
  <c r="U90" i="1"/>
  <c r="I89" i="1"/>
  <c r="J90" i="1"/>
  <c r="E89" i="1"/>
  <c r="H89" i="1"/>
  <c r="F89" i="1"/>
  <c r="G90" i="1"/>
  <c r="C90" i="1"/>
  <c r="T89" i="1"/>
  <c r="AH89" i="1"/>
  <c r="K89" i="1"/>
  <c r="L89" i="1"/>
  <c r="AB89" i="1"/>
  <c r="W89" i="1"/>
  <c r="AC89" i="1"/>
  <c r="Z89" i="1"/>
  <c r="S89" i="1"/>
  <c r="V89" i="1"/>
  <c r="X89" i="1"/>
  <c r="Y89" i="1"/>
  <c r="AA89" i="1"/>
  <c r="AE89" i="1"/>
  <c r="AF89" i="1"/>
  <c r="U89" i="1"/>
  <c r="I88" i="1"/>
  <c r="J89" i="1"/>
  <c r="E88" i="1"/>
  <c r="H88" i="1"/>
  <c r="F88" i="1"/>
  <c r="G89" i="1"/>
  <c r="C89" i="1"/>
  <c r="T88" i="1"/>
  <c r="AH88" i="1"/>
  <c r="K88" i="1"/>
  <c r="L88" i="1"/>
  <c r="AB88" i="1"/>
  <c r="W88" i="1"/>
  <c r="AC88" i="1"/>
  <c r="Z88" i="1"/>
  <c r="S88" i="1"/>
  <c r="V88" i="1"/>
  <c r="X88" i="1"/>
  <c r="Y88" i="1"/>
  <c r="AA88" i="1"/>
  <c r="AE88" i="1"/>
  <c r="AF88" i="1"/>
  <c r="U88" i="1"/>
  <c r="I87" i="1"/>
  <c r="J88" i="1"/>
  <c r="E87" i="1"/>
  <c r="H87" i="1"/>
  <c r="F87" i="1"/>
  <c r="G88" i="1"/>
  <c r="C88" i="1"/>
  <c r="T87" i="1"/>
  <c r="AH87" i="1"/>
  <c r="K87" i="1"/>
  <c r="L87" i="1"/>
  <c r="AB87" i="1"/>
  <c r="W87" i="1"/>
  <c r="AC87" i="1"/>
  <c r="Z87" i="1"/>
  <c r="S87" i="1"/>
  <c r="V87" i="1"/>
  <c r="X87" i="1"/>
  <c r="Y87" i="1"/>
  <c r="AA87" i="1"/>
  <c r="AE87" i="1"/>
  <c r="AF87" i="1"/>
  <c r="U87" i="1"/>
  <c r="I86" i="1"/>
  <c r="J87" i="1"/>
  <c r="E86" i="1"/>
  <c r="H86" i="1"/>
  <c r="F86" i="1"/>
  <c r="G87" i="1"/>
  <c r="C87" i="1"/>
  <c r="T86" i="1"/>
  <c r="AH86" i="1"/>
  <c r="K86" i="1"/>
  <c r="L86" i="1"/>
  <c r="AB86" i="1"/>
  <c r="W86" i="1"/>
  <c r="AC86" i="1"/>
  <c r="Z86" i="1"/>
  <c r="S86" i="1"/>
  <c r="V86" i="1"/>
  <c r="X86" i="1"/>
  <c r="Y86" i="1"/>
  <c r="AA86" i="1"/>
  <c r="AE86" i="1"/>
  <c r="AF86" i="1"/>
  <c r="U86" i="1"/>
  <c r="I85" i="1"/>
  <c r="J86" i="1"/>
  <c r="E85" i="1"/>
  <c r="H85" i="1"/>
  <c r="F85" i="1"/>
  <c r="G86" i="1"/>
  <c r="C86" i="1"/>
  <c r="T85" i="1"/>
  <c r="AH85" i="1"/>
  <c r="K85" i="1"/>
  <c r="L85" i="1"/>
  <c r="AB85" i="1"/>
  <c r="W85" i="1"/>
  <c r="AC85" i="1"/>
  <c r="Z85" i="1"/>
  <c r="S85" i="1"/>
  <c r="V85" i="1"/>
  <c r="X85" i="1"/>
  <c r="Y85" i="1"/>
  <c r="AA85" i="1"/>
  <c r="AE85" i="1"/>
  <c r="AF85" i="1"/>
  <c r="U85" i="1"/>
  <c r="I84" i="1"/>
  <c r="J85" i="1"/>
  <c r="E84" i="1"/>
  <c r="H84" i="1"/>
  <c r="F84" i="1"/>
  <c r="G85" i="1"/>
  <c r="C85" i="1"/>
  <c r="T84" i="1"/>
  <c r="AH84" i="1"/>
  <c r="K84" i="1"/>
  <c r="L84" i="1"/>
  <c r="AB84" i="1"/>
  <c r="W84" i="1"/>
  <c r="AC84" i="1"/>
  <c r="Z84" i="1"/>
  <c r="S84" i="1"/>
  <c r="V84" i="1"/>
  <c r="X84" i="1"/>
  <c r="Y84" i="1"/>
  <c r="AA84" i="1"/>
  <c r="AE84" i="1"/>
  <c r="AF84" i="1"/>
  <c r="U84" i="1"/>
  <c r="I83" i="1"/>
  <c r="J84" i="1"/>
  <c r="E83" i="1"/>
  <c r="H83" i="1"/>
  <c r="F83" i="1"/>
  <c r="G84" i="1"/>
  <c r="C84" i="1"/>
  <c r="T83" i="1"/>
  <c r="AH83" i="1"/>
  <c r="K83" i="1"/>
  <c r="L83" i="1"/>
  <c r="AB83" i="1"/>
  <c r="W83" i="1"/>
  <c r="AC83" i="1"/>
  <c r="Z83" i="1"/>
  <c r="S83" i="1"/>
  <c r="V83" i="1"/>
  <c r="X83" i="1"/>
  <c r="Y83" i="1"/>
  <c r="AA83" i="1"/>
  <c r="AE83" i="1"/>
  <c r="AF83" i="1"/>
  <c r="U83" i="1"/>
  <c r="I82" i="1"/>
  <c r="J83" i="1"/>
  <c r="E82" i="1"/>
  <c r="H82" i="1"/>
  <c r="F82" i="1"/>
  <c r="G83" i="1"/>
  <c r="C83" i="1"/>
  <c r="T82" i="1"/>
  <c r="AH82" i="1"/>
  <c r="K82" i="1"/>
  <c r="L82" i="1"/>
  <c r="AB82" i="1"/>
  <c r="W82" i="1"/>
  <c r="AC82" i="1"/>
  <c r="Z82" i="1"/>
  <c r="S82" i="1"/>
  <c r="V82" i="1"/>
  <c r="X82" i="1"/>
  <c r="Y82" i="1"/>
  <c r="AA82" i="1"/>
  <c r="AE82" i="1"/>
  <c r="AF82" i="1"/>
  <c r="U82" i="1"/>
  <c r="I81" i="1"/>
  <c r="J82" i="1"/>
  <c r="E81" i="1"/>
  <c r="H81" i="1"/>
  <c r="F81" i="1"/>
  <c r="G82" i="1"/>
  <c r="C82" i="1"/>
  <c r="T81" i="1"/>
  <c r="AH81" i="1"/>
  <c r="AB81" i="1"/>
  <c r="W81" i="1"/>
  <c r="AC81" i="1"/>
  <c r="Z81" i="1"/>
  <c r="S81" i="1"/>
  <c r="V81" i="1"/>
  <c r="X81" i="1"/>
  <c r="Y81" i="1"/>
  <c r="AA81" i="1"/>
  <c r="AE81" i="1"/>
  <c r="AF81" i="1"/>
  <c r="U81" i="1"/>
  <c r="K81" i="1"/>
  <c r="I80" i="1"/>
  <c r="J81" i="1"/>
  <c r="E80" i="1"/>
  <c r="H80" i="1"/>
  <c r="F80" i="1"/>
  <c r="G81" i="1"/>
  <c r="C81" i="1"/>
  <c r="T80" i="1"/>
  <c r="AH80" i="1"/>
  <c r="AB80" i="1"/>
  <c r="W80" i="1"/>
  <c r="AC80" i="1"/>
  <c r="Z80" i="1"/>
  <c r="S80" i="1"/>
  <c r="V80" i="1"/>
  <c r="X80" i="1"/>
  <c r="Y80" i="1"/>
  <c r="AA80" i="1"/>
  <c r="AE80" i="1"/>
  <c r="AF80" i="1"/>
  <c r="U80" i="1"/>
  <c r="K80" i="1"/>
  <c r="I79" i="1"/>
  <c r="J80" i="1"/>
  <c r="E79" i="1"/>
  <c r="H79" i="1"/>
  <c r="F79" i="1"/>
  <c r="G80" i="1"/>
  <c r="C80" i="1"/>
  <c r="T79" i="1"/>
  <c r="AH79" i="1"/>
  <c r="AB79" i="1"/>
  <c r="W79" i="1"/>
  <c r="AC79" i="1"/>
  <c r="Z79" i="1"/>
  <c r="S79" i="1"/>
  <c r="V79" i="1"/>
  <c r="X79" i="1"/>
  <c r="Y79" i="1"/>
  <c r="AA79" i="1"/>
  <c r="AE79" i="1"/>
  <c r="AF79" i="1"/>
  <c r="U79" i="1"/>
  <c r="K79" i="1"/>
  <c r="I78" i="1"/>
  <c r="J79" i="1"/>
  <c r="E78" i="1"/>
  <c r="H78" i="1"/>
  <c r="F78" i="1"/>
  <c r="G79" i="1"/>
  <c r="C79" i="1"/>
  <c r="T78" i="1"/>
  <c r="AH78" i="1"/>
  <c r="AB78" i="1"/>
  <c r="W78" i="1"/>
  <c r="AC78" i="1"/>
  <c r="Z78" i="1"/>
  <c r="S78" i="1"/>
  <c r="V78" i="1"/>
  <c r="X78" i="1"/>
  <c r="Y78" i="1"/>
  <c r="AA78" i="1"/>
  <c r="AE78" i="1"/>
  <c r="AF78" i="1"/>
  <c r="U78" i="1"/>
  <c r="K78" i="1"/>
  <c r="I77" i="1"/>
  <c r="J78" i="1"/>
  <c r="E77" i="1"/>
  <c r="H77" i="1"/>
  <c r="F77" i="1"/>
  <c r="G78" i="1"/>
  <c r="C78" i="1"/>
  <c r="T77" i="1"/>
  <c r="AH77" i="1"/>
  <c r="AB77" i="1"/>
  <c r="W77" i="1"/>
  <c r="AC77" i="1"/>
  <c r="Z77" i="1"/>
  <c r="S77" i="1"/>
  <c r="V77" i="1"/>
  <c r="X77" i="1"/>
  <c r="Y77" i="1"/>
  <c r="AA77" i="1"/>
  <c r="AE77" i="1"/>
  <c r="AF77" i="1"/>
  <c r="U77" i="1"/>
  <c r="K77" i="1"/>
  <c r="I76" i="1"/>
  <c r="J77" i="1"/>
  <c r="E76" i="1"/>
  <c r="H76" i="1"/>
  <c r="F76" i="1"/>
  <c r="G77" i="1"/>
  <c r="C77" i="1"/>
  <c r="T76" i="1"/>
  <c r="AH76" i="1"/>
  <c r="AB76" i="1"/>
  <c r="W76" i="1"/>
  <c r="AC76" i="1"/>
  <c r="Z76" i="1"/>
  <c r="S76" i="1"/>
  <c r="V76" i="1"/>
  <c r="X76" i="1"/>
  <c r="Y76" i="1"/>
  <c r="AA76" i="1"/>
  <c r="AE76" i="1"/>
  <c r="AF76" i="1"/>
  <c r="U76" i="1"/>
  <c r="K76" i="1"/>
  <c r="I75" i="1"/>
  <c r="J76" i="1"/>
  <c r="E75" i="1"/>
  <c r="H75" i="1"/>
  <c r="F75" i="1"/>
  <c r="G76" i="1"/>
  <c r="C76" i="1"/>
  <c r="T75" i="1"/>
  <c r="AH75" i="1"/>
  <c r="AB75" i="1"/>
  <c r="W75" i="1"/>
  <c r="AC75" i="1"/>
  <c r="Z75" i="1"/>
  <c r="S75" i="1"/>
  <c r="V75" i="1"/>
  <c r="X75" i="1"/>
  <c r="Y75" i="1"/>
  <c r="AA75" i="1"/>
  <c r="AE75" i="1"/>
  <c r="AF75" i="1"/>
  <c r="U75" i="1"/>
  <c r="K75" i="1"/>
  <c r="I74" i="1"/>
  <c r="J75" i="1"/>
  <c r="E74" i="1"/>
  <c r="H74" i="1"/>
  <c r="F74" i="1"/>
  <c r="G75" i="1"/>
  <c r="C75" i="1"/>
  <c r="T74" i="1"/>
  <c r="AH74" i="1"/>
  <c r="AB74" i="1"/>
  <c r="W74" i="1"/>
  <c r="AC74" i="1"/>
  <c r="Z74" i="1"/>
  <c r="S74" i="1"/>
  <c r="V74" i="1"/>
  <c r="X74" i="1"/>
  <c r="Y74" i="1"/>
  <c r="AA74" i="1"/>
  <c r="AE74" i="1"/>
  <c r="AF74" i="1"/>
  <c r="U74" i="1"/>
  <c r="K74" i="1"/>
  <c r="I73" i="1"/>
  <c r="J74" i="1"/>
  <c r="E73" i="1"/>
  <c r="H73" i="1"/>
  <c r="F73" i="1"/>
  <c r="G74" i="1"/>
  <c r="C74" i="1"/>
  <c r="T73" i="1"/>
  <c r="AH73" i="1"/>
  <c r="AB73" i="1"/>
  <c r="W73" i="1"/>
  <c r="AC73" i="1"/>
  <c r="Z73" i="1"/>
  <c r="S73" i="1"/>
  <c r="V73" i="1"/>
  <c r="X73" i="1"/>
  <c r="Y73" i="1"/>
  <c r="AA73" i="1"/>
  <c r="AE73" i="1"/>
  <c r="AF73" i="1"/>
  <c r="U73" i="1"/>
  <c r="K73" i="1"/>
  <c r="I72" i="1"/>
  <c r="J73" i="1"/>
  <c r="E72" i="1"/>
  <c r="H72" i="1"/>
  <c r="F72" i="1"/>
  <c r="G73" i="1"/>
  <c r="C73" i="1"/>
  <c r="T72" i="1"/>
  <c r="AH72" i="1"/>
  <c r="AB72" i="1"/>
  <c r="W72" i="1"/>
  <c r="AC72" i="1"/>
  <c r="Z72" i="1"/>
  <c r="S72" i="1"/>
  <c r="V72" i="1"/>
  <c r="X72" i="1"/>
  <c r="Y72" i="1"/>
  <c r="AA72" i="1"/>
  <c r="AE72" i="1"/>
  <c r="AF72" i="1"/>
  <c r="U72" i="1"/>
  <c r="K72" i="1"/>
  <c r="I71" i="1"/>
  <c r="J72" i="1"/>
  <c r="E71" i="1"/>
  <c r="H71" i="1"/>
  <c r="F71" i="1"/>
  <c r="G72" i="1"/>
  <c r="C72" i="1"/>
  <c r="T71" i="1"/>
  <c r="AH71" i="1"/>
  <c r="AB71" i="1"/>
  <c r="W71" i="1"/>
  <c r="AC71" i="1"/>
  <c r="Z71" i="1"/>
  <c r="S71" i="1"/>
  <c r="V71" i="1"/>
  <c r="X71" i="1"/>
  <c r="Y71" i="1"/>
  <c r="AA71" i="1"/>
  <c r="AE71" i="1"/>
  <c r="AF71" i="1"/>
  <c r="U71" i="1"/>
  <c r="K71" i="1"/>
  <c r="I70" i="1"/>
  <c r="J71" i="1"/>
  <c r="E70" i="1"/>
  <c r="H70" i="1"/>
  <c r="F70" i="1"/>
  <c r="G71" i="1"/>
  <c r="C71" i="1"/>
  <c r="T70" i="1"/>
  <c r="AH70" i="1"/>
  <c r="K70" i="1"/>
  <c r="L70" i="1"/>
  <c r="AB70" i="1"/>
  <c r="W70" i="1"/>
  <c r="AC70" i="1"/>
  <c r="Z70" i="1"/>
  <c r="S70" i="1"/>
  <c r="V70" i="1"/>
  <c r="X70" i="1"/>
  <c r="Y70" i="1"/>
  <c r="AA70" i="1"/>
  <c r="AE70" i="1"/>
  <c r="AF70" i="1"/>
  <c r="U70" i="1"/>
  <c r="I69" i="1"/>
  <c r="J70" i="1"/>
  <c r="E69" i="1"/>
  <c r="H69" i="1"/>
  <c r="F69" i="1"/>
  <c r="G70" i="1"/>
  <c r="C70" i="1"/>
  <c r="T69" i="1"/>
  <c r="AH69" i="1"/>
  <c r="K69" i="1"/>
  <c r="L69" i="1"/>
  <c r="AB69" i="1"/>
  <c r="W69" i="1"/>
  <c r="AC69" i="1"/>
  <c r="Z69" i="1"/>
  <c r="S69" i="1"/>
  <c r="V69" i="1"/>
  <c r="X69" i="1"/>
  <c r="Y69" i="1"/>
  <c r="AA69" i="1"/>
  <c r="AE69" i="1"/>
  <c r="AF69" i="1"/>
  <c r="U69" i="1"/>
  <c r="I68" i="1"/>
  <c r="J69" i="1"/>
  <c r="E68" i="1"/>
  <c r="H68" i="1"/>
  <c r="F68" i="1"/>
  <c r="G69" i="1"/>
  <c r="C69" i="1"/>
  <c r="T68" i="1"/>
  <c r="AH68" i="1"/>
  <c r="K68" i="1"/>
  <c r="L68" i="1"/>
  <c r="AB68" i="1"/>
  <c r="W68" i="1"/>
  <c r="AC68" i="1"/>
  <c r="Z68" i="1"/>
  <c r="S68" i="1"/>
  <c r="V68" i="1"/>
  <c r="X68" i="1"/>
  <c r="Y68" i="1"/>
  <c r="AA68" i="1"/>
  <c r="AE68" i="1"/>
  <c r="AF68" i="1"/>
  <c r="U68" i="1"/>
  <c r="I67" i="1"/>
  <c r="J68" i="1"/>
  <c r="E67" i="1"/>
  <c r="H67" i="1"/>
  <c r="F67" i="1"/>
  <c r="G68" i="1"/>
  <c r="C68" i="1"/>
  <c r="T67" i="1"/>
  <c r="AH67" i="1"/>
  <c r="K67" i="1"/>
  <c r="L67" i="1"/>
  <c r="AB67" i="1"/>
  <c r="W67" i="1"/>
  <c r="AC67" i="1"/>
  <c r="Z67" i="1"/>
  <c r="S67" i="1"/>
  <c r="V67" i="1"/>
  <c r="X67" i="1"/>
  <c r="Y67" i="1"/>
  <c r="AA67" i="1"/>
  <c r="AE67" i="1"/>
  <c r="AF67" i="1"/>
  <c r="U67" i="1"/>
  <c r="I66" i="1"/>
  <c r="J67" i="1"/>
  <c r="E66" i="1"/>
  <c r="H66" i="1"/>
  <c r="F66" i="1"/>
  <c r="G67" i="1"/>
  <c r="C67" i="1"/>
  <c r="T66" i="1"/>
  <c r="AH66" i="1"/>
  <c r="K66" i="1"/>
  <c r="L66" i="1"/>
  <c r="AB66" i="1"/>
  <c r="W66" i="1"/>
  <c r="AC66" i="1"/>
  <c r="Z66" i="1"/>
  <c r="S66" i="1"/>
  <c r="V66" i="1"/>
  <c r="X66" i="1"/>
  <c r="Y66" i="1"/>
  <c r="AA66" i="1"/>
  <c r="AE66" i="1"/>
  <c r="AF66" i="1"/>
  <c r="U66" i="1"/>
  <c r="I65" i="1"/>
  <c r="J66" i="1"/>
  <c r="E65" i="1"/>
  <c r="H65" i="1"/>
  <c r="F65" i="1"/>
  <c r="G66" i="1"/>
  <c r="C66" i="1"/>
  <c r="T65" i="1"/>
  <c r="AH65" i="1"/>
  <c r="K65" i="1"/>
  <c r="L65" i="1"/>
  <c r="AB65" i="1"/>
  <c r="W65" i="1"/>
  <c r="AC65" i="1"/>
  <c r="Z65" i="1"/>
  <c r="S65" i="1"/>
  <c r="V65" i="1"/>
  <c r="X65" i="1"/>
  <c r="Y65" i="1"/>
  <c r="AA65" i="1"/>
  <c r="AE65" i="1"/>
  <c r="AF65" i="1"/>
  <c r="U65" i="1"/>
  <c r="I64" i="1"/>
  <c r="J65" i="1"/>
  <c r="E64" i="1"/>
  <c r="H64" i="1"/>
  <c r="F64" i="1"/>
  <c r="G65" i="1"/>
  <c r="C65" i="1"/>
  <c r="T64" i="1"/>
  <c r="AH64" i="1"/>
  <c r="K64" i="1"/>
  <c r="L64" i="1"/>
  <c r="AB64" i="1"/>
  <c r="W64" i="1"/>
  <c r="AC64" i="1"/>
  <c r="Z64" i="1"/>
  <c r="S64" i="1"/>
  <c r="V64" i="1"/>
  <c r="X64" i="1"/>
  <c r="Y64" i="1"/>
  <c r="AA64" i="1"/>
  <c r="AE64" i="1"/>
  <c r="AF64" i="1"/>
  <c r="U64" i="1"/>
  <c r="I63" i="1"/>
  <c r="J64" i="1"/>
  <c r="E63" i="1"/>
  <c r="H63" i="1"/>
  <c r="F63" i="1"/>
  <c r="G64" i="1"/>
  <c r="C64" i="1"/>
  <c r="T63" i="1"/>
  <c r="AH63" i="1"/>
  <c r="K63" i="1"/>
  <c r="L63" i="1"/>
  <c r="AB63" i="1"/>
  <c r="W63" i="1"/>
  <c r="AC63" i="1"/>
  <c r="Z63" i="1"/>
  <c r="S63" i="1"/>
  <c r="V63" i="1"/>
  <c r="X63" i="1"/>
  <c r="Y63" i="1"/>
  <c r="AA63" i="1"/>
  <c r="AE63" i="1"/>
  <c r="AF63" i="1"/>
  <c r="U63" i="1"/>
  <c r="I62" i="1"/>
  <c r="J63" i="1"/>
  <c r="E62" i="1"/>
  <c r="H62" i="1"/>
  <c r="F62" i="1"/>
  <c r="G63" i="1"/>
  <c r="C63" i="1"/>
  <c r="T62" i="1"/>
  <c r="AH62" i="1"/>
  <c r="K62" i="1"/>
  <c r="L62" i="1"/>
  <c r="AB62" i="1"/>
  <c r="W62" i="1"/>
  <c r="AC62" i="1"/>
  <c r="Z62" i="1"/>
  <c r="S62" i="1"/>
  <c r="V62" i="1"/>
  <c r="X62" i="1"/>
  <c r="Y62" i="1"/>
  <c r="AA62" i="1"/>
  <c r="AE62" i="1"/>
  <c r="AF62" i="1"/>
  <c r="U62" i="1"/>
  <c r="I61" i="1"/>
  <c r="J62" i="1"/>
  <c r="E61" i="1"/>
  <c r="H61" i="1"/>
  <c r="F61" i="1"/>
  <c r="G62" i="1"/>
  <c r="C62" i="1"/>
  <c r="T61" i="1"/>
  <c r="AH61" i="1"/>
  <c r="K61" i="1"/>
  <c r="L61" i="1"/>
  <c r="AB61" i="1"/>
  <c r="W61" i="1"/>
  <c r="AC61" i="1"/>
  <c r="Z61" i="1"/>
  <c r="S61" i="1"/>
  <c r="V61" i="1"/>
  <c r="X61" i="1"/>
  <c r="Y61" i="1"/>
  <c r="AA61" i="1"/>
  <c r="AE61" i="1"/>
  <c r="AF61" i="1"/>
  <c r="U61" i="1"/>
  <c r="I60" i="1"/>
  <c r="J61" i="1"/>
  <c r="E60" i="1"/>
  <c r="H60" i="1"/>
  <c r="F60" i="1"/>
  <c r="G61" i="1"/>
  <c r="C61" i="1"/>
  <c r="T60" i="1"/>
  <c r="AH60" i="1"/>
  <c r="K60" i="1"/>
  <c r="L60" i="1"/>
  <c r="AB60" i="1"/>
  <c r="W60" i="1"/>
  <c r="AC60" i="1"/>
  <c r="Z60" i="1"/>
  <c r="S60" i="1"/>
  <c r="V60" i="1"/>
  <c r="X60" i="1"/>
  <c r="Y60" i="1"/>
  <c r="AA60" i="1"/>
  <c r="AE60" i="1"/>
  <c r="AF60" i="1"/>
  <c r="U60" i="1"/>
  <c r="I59" i="1"/>
  <c r="J60" i="1"/>
  <c r="E59" i="1"/>
  <c r="H59" i="1"/>
  <c r="F59" i="1"/>
  <c r="G60" i="1"/>
  <c r="C60" i="1"/>
  <c r="T59" i="1"/>
  <c r="AH59" i="1"/>
  <c r="K59" i="1"/>
  <c r="L59" i="1"/>
  <c r="AB59" i="1"/>
  <c r="W59" i="1"/>
  <c r="AC59" i="1"/>
  <c r="Z59" i="1"/>
  <c r="S59" i="1"/>
  <c r="V59" i="1"/>
  <c r="X59" i="1"/>
  <c r="Y59" i="1"/>
  <c r="AA59" i="1"/>
  <c r="AE59" i="1"/>
  <c r="AF59" i="1"/>
  <c r="U59" i="1"/>
  <c r="I58" i="1"/>
  <c r="J59" i="1"/>
  <c r="E58" i="1"/>
  <c r="H58" i="1"/>
  <c r="F58" i="1"/>
  <c r="G59" i="1"/>
  <c r="C59" i="1"/>
  <c r="T58" i="1"/>
  <c r="AH58" i="1"/>
  <c r="K58" i="1"/>
  <c r="L58" i="1"/>
  <c r="AB58" i="1"/>
  <c r="W58" i="1"/>
  <c r="AC58" i="1"/>
  <c r="Z58" i="1"/>
  <c r="S58" i="1"/>
  <c r="V58" i="1"/>
  <c r="X58" i="1"/>
  <c r="Y58" i="1"/>
  <c r="AA58" i="1"/>
  <c r="AE58" i="1"/>
  <c r="AF58" i="1"/>
  <c r="U58" i="1"/>
  <c r="I57" i="1"/>
  <c r="J58" i="1"/>
  <c r="E57" i="1"/>
  <c r="H57" i="1"/>
  <c r="F57" i="1"/>
  <c r="G58" i="1"/>
  <c r="C58" i="1"/>
  <c r="T57" i="1"/>
  <c r="AH57" i="1"/>
  <c r="K57" i="1"/>
  <c r="L57" i="1"/>
  <c r="AB57" i="1"/>
  <c r="W57" i="1"/>
  <c r="AC57" i="1"/>
  <c r="Z57" i="1"/>
  <c r="S57" i="1"/>
  <c r="V57" i="1"/>
  <c r="X57" i="1"/>
  <c r="Y57" i="1"/>
  <c r="AA57" i="1"/>
  <c r="AE57" i="1"/>
  <c r="AF57" i="1"/>
  <c r="U57" i="1"/>
  <c r="I56" i="1"/>
  <c r="J57" i="1"/>
  <c r="E56" i="1"/>
  <c r="H56" i="1"/>
  <c r="F56" i="1"/>
  <c r="G57" i="1"/>
  <c r="C57" i="1"/>
  <c r="T56" i="1"/>
  <c r="AH56" i="1"/>
  <c r="K56" i="1"/>
  <c r="L56" i="1"/>
  <c r="AB56" i="1"/>
  <c r="W56" i="1"/>
  <c r="AC56" i="1"/>
  <c r="Z56" i="1"/>
  <c r="S56" i="1"/>
  <c r="V56" i="1"/>
  <c r="X56" i="1"/>
  <c r="Y56" i="1"/>
  <c r="AA56" i="1"/>
  <c r="AE56" i="1"/>
  <c r="AF56" i="1"/>
  <c r="U56" i="1"/>
  <c r="I55" i="1"/>
  <c r="J56" i="1"/>
  <c r="E55" i="1"/>
  <c r="H55" i="1"/>
  <c r="F55" i="1"/>
  <c r="G56" i="1"/>
  <c r="C56" i="1"/>
  <c r="T55" i="1"/>
  <c r="AH55" i="1"/>
  <c r="K55" i="1"/>
  <c r="L55" i="1"/>
  <c r="AB55" i="1"/>
  <c r="W55" i="1"/>
  <c r="AC55" i="1"/>
  <c r="Z55" i="1"/>
  <c r="S55" i="1"/>
  <c r="V55" i="1"/>
  <c r="X55" i="1"/>
  <c r="Y55" i="1"/>
  <c r="AA55" i="1"/>
  <c r="AE55" i="1"/>
  <c r="AF55" i="1"/>
  <c r="U55" i="1"/>
  <c r="I54" i="1"/>
  <c r="J55" i="1"/>
  <c r="E54" i="1"/>
  <c r="H54" i="1"/>
  <c r="F54" i="1"/>
  <c r="G55" i="1"/>
  <c r="C55" i="1"/>
  <c r="T54" i="1"/>
  <c r="AH54" i="1"/>
  <c r="K54" i="1"/>
  <c r="L54" i="1"/>
  <c r="AB54" i="1"/>
  <c r="W54" i="1"/>
  <c r="AC54" i="1"/>
  <c r="Z54" i="1"/>
  <c r="S54" i="1"/>
  <c r="V54" i="1"/>
  <c r="X54" i="1"/>
  <c r="Y54" i="1"/>
  <c r="AA54" i="1"/>
  <c r="AE54" i="1"/>
  <c r="AF54" i="1"/>
  <c r="U54" i="1"/>
  <c r="I53" i="1"/>
  <c r="J54" i="1"/>
  <c r="E53" i="1"/>
  <c r="H53" i="1"/>
  <c r="F53" i="1"/>
  <c r="G54" i="1"/>
  <c r="C54" i="1"/>
  <c r="T53" i="1"/>
  <c r="AH53" i="1"/>
  <c r="W53" i="1"/>
  <c r="Z53" i="1"/>
  <c r="S53" i="1"/>
  <c r="V53" i="1"/>
  <c r="X53" i="1"/>
  <c r="Y53" i="1"/>
  <c r="AA53" i="1"/>
  <c r="AE53" i="1"/>
  <c r="AF53" i="1"/>
  <c r="AC53" i="1"/>
  <c r="AB53" i="1"/>
  <c r="U53" i="1"/>
  <c r="K53" i="1"/>
  <c r="I52" i="1"/>
  <c r="J53" i="1"/>
  <c r="E52" i="1"/>
  <c r="H52" i="1"/>
  <c r="F52" i="1"/>
  <c r="G53" i="1"/>
  <c r="C53" i="1"/>
  <c r="T52" i="1"/>
  <c r="AH52" i="1"/>
  <c r="W52" i="1"/>
  <c r="Z52" i="1"/>
  <c r="S52" i="1"/>
  <c r="V52" i="1"/>
  <c r="X52" i="1"/>
  <c r="Y52" i="1"/>
  <c r="AA52" i="1"/>
  <c r="AE52" i="1"/>
  <c r="AF52" i="1"/>
  <c r="AC52" i="1"/>
  <c r="AB52" i="1"/>
  <c r="U52" i="1"/>
  <c r="K52" i="1"/>
  <c r="I51" i="1"/>
  <c r="J52" i="1"/>
  <c r="E51" i="1"/>
  <c r="H51" i="1"/>
  <c r="F51" i="1"/>
  <c r="G52" i="1"/>
  <c r="C52" i="1"/>
  <c r="T51" i="1"/>
  <c r="AH51" i="1"/>
  <c r="W51" i="1"/>
  <c r="Z51" i="1"/>
  <c r="S51" i="1"/>
  <c r="V51" i="1"/>
  <c r="X51" i="1"/>
  <c r="Y51" i="1"/>
  <c r="AA51" i="1"/>
  <c r="AE51" i="1"/>
  <c r="AF51" i="1"/>
  <c r="AC51" i="1"/>
  <c r="AB51" i="1"/>
  <c r="U51" i="1"/>
  <c r="K51" i="1"/>
  <c r="I50" i="1"/>
  <c r="J51" i="1"/>
  <c r="E50" i="1"/>
  <c r="H50" i="1"/>
  <c r="F50" i="1"/>
  <c r="G51" i="1"/>
  <c r="C51" i="1"/>
  <c r="T50" i="1"/>
  <c r="AH50" i="1"/>
  <c r="W50" i="1"/>
  <c r="Z50" i="1"/>
  <c r="S50" i="1"/>
  <c r="V50" i="1"/>
  <c r="X50" i="1"/>
  <c r="Y50" i="1"/>
  <c r="AA50" i="1"/>
  <c r="AE50" i="1"/>
  <c r="AF50" i="1"/>
  <c r="AC50" i="1"/>
  <c r="AB50" i="1"/>
  <c r="U50" i="1"/>
  <c r="K50" i="1"/>
  <c r="I49" i="1"/>
  <c r="J50" i="1"/>
  <c r="E49" i="1"/>
  <c r="H49" i="1"/>
  <c r="F49" i="1"/>
  <c r="G50" i="1"/>
  <c r="C50" i="1"/>
  <c r="T49" i="1"/>
  <c r="AH49" i="1"/>
  <c r="W49" i="1"/>
  <c r="Z49" i="1"/>
  <c r="S49" i="1"/>
  <c r="V49" i="1"/>
  <c r="X49" i="1"/>
  <c r="Y49" i="1"/>
  <c r="AA49" i="1"/>
  <c r="AE49" i="1"/>
  <c r="AF49" i="1"/>
  <c r="AC49" i="1"/>
  <c r="AB49" i="1"/>
  <c r="U49" i="1"/>
  <c r="K49" i="1"/>
  <c r="I48" i="1"/>
  <c r="J49" i="1"/>
  <c r="E48" i="1"/>
  <c r="H48" i="1"/>
  <c r="F48" i="1"/>
  <c r="G49" i="1"/>
  <c r="C49" i="1"/>
  <c r="T48" i="1"/>
  <c r="AH48" i="1"/>
  <c r="W48" i="1"/>
  <c r="Z48" i="1"/>
  <c r="S48" i="1"/>
  <c r="V48" i="1"/>
  <c r="X48" i="1"/>
  <c r="Y48" i="1"/>
  <c r="AA48" i="1"/>
  <c r="AE48" i="1"/>
  <c r="AF48" i="1"/>
  <c r="AC48" i="1"/>
  <c r="AB48" i="1"/>
  <c r="U48" i="1"/>
  <c r="K48" i="1"/>
  <c r="I47" i="1"/>
  <c r="J48" i="1"/>
  <c r="E47" i="1"/>
  <c r="H47" i="1"/>
  <c r="F47" i="1"/>
  <c r="G48" i="1"/>
  <c r="C48" i="1"/>
  <c r="T47" i="1"/>
  <c r="AH47" i="1"/>
  <c r="W47" i="1"/>
  <c r="Z47" i="1"/>
  <c r="S47" i="1"/>
  <c r="V47" i="1"/>
  <c r="X47" i="1"/>
  <c r="Y47" i="1"/>
  <c r="AA47" i="1"/>
  <c r="AE47" i="1"/>
  <c r="AF47" i="1"/>
  <c r="AC47" i="1"/>
  <c r="AB47" i="1"/>
  <c r="U47" i="1"/>
  <c r="K47" i="1"/>
  <c r="I46" i="1"/>
  <c r="J47" i="1"/>
  <c r="E46" i="1"/>
  <c r="H46" i="1"/>
  <c r="F46" i="1"/>
  <c r="G47" i="1"/>
  <c r="C47" i="1"/>
  <c r="T46" i="1"/>
  <c r="AH46" i="1"/>
  <c r="W46" i="1"/>
  <c r="Z46" i="1"/>
  <c r="S46" i="1"/>
  <c r="V46" i="1"/>
  <c r="X46" i="1"/>
  <c r="Y46" i="1"/>
  <c r="AA46" i="1"/>
  <c r="AE46" i="1"/>
  <c r="AF46" i="1"/>
  <c r="AC46" i="1"/>
  <c r="AB46" i="1"/>
  <c r="U46" i="1"/>
  <c r="K46" i="1"/>
  <c r="I45" i="1"/>
  <c r="J46" i="1"/>
  <c r="E45" i="1"/>
  <c r="H45" i="1"/>
  <c r="F45" i="1"/>
  <c r="G46" i="1"/>
  <c r="C46" i="1"/>
  <c r="T45" i="1"/>
  <c r="AH45" i="1"/>
  <c r="W45" i="1"/>
  <c r="Z45" i="1"/>
  <c r="S45" i="1"/>
  <c r="V45" i="1"/>
  <c r="X45" i="1"/>
  <c r="Y45" i="1"/>
  <c r="AA45" i="1"/>
  <c r="AE45" i="1"/>
  <c r="AF45" i="1"/>
  <c r="AC45" i="1"/>
  <c r="AB45" i="1"/>
  <c r="U45" i="1"/>
  <c r="K45" i="1"/>
  <c r="I44" i="1"/>
  <c r="J45" i="1"/>
  <c r="E44" i="1"/>
  <c r="H44" i="1"/>
  <c r="F44" i="1"/>
  <c r="G45" i="1"/>
  <c r="C45" i="1"/>
  <c r="T44" i="1"/>
  <c r="AH44" i="1"/>
  <c r="W44" i="1"/>
  <c r="Z44" i="1"/>
  <c r="S44" i="1"/>
  <c r="V44" i="1"/>
  <c r="X44" i="1"/>
  <c r="Y44" i="1"/>
  <c r="AA44" i="1"/>
  <c r="AE44" i="1"/>
  <c r="AF44" i="1"/>
  <c r="AC44" i="1"/>
  <c r="AB44" i="1"/>
  <c r="U44" i="1"/>
  <c r="K44" i="1"/>
  <c r="I43" i="1"/>
  <c r="J44" i="1"/>
  <c r="E43" i="1"/>
  <c r="H43" i="1"/>
  <c r="F43" i="1"/>
  <c r="G44" i="1"/>
  <c r="C44" i="1"/>
  <c r="T43" i="1"/>
  <c r="AH43" i="1"/>
  <c r="W43" i="1"/>
  <c r="Z43" i="1"/>
  <c r="S43" i="1"/>
  <c r="V43" i="1"/>
  <c r="X43" i="1"/>
  <c r="Y43" i="1"/>
  <c r="AA43" i="1"/>
  <c r="AE43" i="1"/>
  <c r="AF43" i="1"/>
  <c r="AC43" i="1"/>
  <c r="AB43" i="1"/>
  <c r="U43" i="1"/>
  <c r="K43" i="1"/>
  <c r="I42" i="1"/>
  <c r="J43" i="1"/>
  <c r="E42" i="1"/>
  <c r="H42" i="1"/>
  <c r="F42" i="1"/>
  <c r="G43" i="1"/>
  <c r="C43" i="1"/>
  <c r="K42" i="1"/>
  <c r="L42" i="1"/>
  <c r="AB42" i="1"/>
  <c r="W42" i="1"/>
  <c r="AC42" i="1"/>
  <c r="Z42" i="1"/>
  <c r="S42" i="1"/>
  <c r="V42" i="1"/>
  <c r="X42" i="1"/>
  <c r="Y42" i="1"/>
  <c r="AA42" i="1"/>
  <c r="AE42" i="1"/>
  <c r="AF42" i="1"/>
  <c r="U42" i="1"/>
  <c r="T42" i="1"/>
  <c r="I41" i="1"/>
  <c r="J42" i="1"/>
  <c r="E41" i="1"/>
  <c r="H41" i="1"/>
  <c r="F41" i="1"/>
  <c r="G42" i="1"/>
  <c r="C42" i="1"/>
  <c r="K41" i="1"/>
  <c r="L41" i="1"/>
  <c r="AB41" i="1"/>
  <c r="W41" i="1"/>
  <c r="AC41" i="1"/>
  <c r="Z41" i="1"/>
  <c r="S41" i="1"/>
  <c r="V41" i="1"/>
  <c r="X41" i="1"/>
  <c r="Y41" i="1"/>
  <c r="AA41" i="1"/>
  <c r="AE41" i="1"/>
  <c r="AF41" i="1"/>
  <c r="U41" i="1"/>
  <c r="T41" i="1"/>
  <c r="I40" i="1"/>
  <c r="J41" i="1"/>
  <c r="E40" i="1"/>
  <c r="H40" i="1"/>
  <c r="F40" i="1"/>
  <c r="G41" i="1"/>
  <c r="C41" i="1"/>
  <c r="T40" i="1"/>
  <c r="AH40" i="1"/>
  <c r="K40" i="1"/>
  <c r="L40" i="1"/>
  <c r="AB40" i="1"/>
  <c r="W40" i="1"/>
  <c r="AC40" i="1"/>
  <c r="Z40" i="1"/>
  <c r="S40" i="1"/>
  <c r="V40" i="1"/>
  <c r="X40" i="1"/>
  <c r="Y40" i="1"/>
  <c r="AA40" i="1"/>
  <c r="AE40" i="1"/>
  <c r="AF40" i="1"/>
  <c r="U40" i="1"/>
  <c r="I39" i="1"/>
  <c r="J40" i="1"/>
  <c r="E39" i="1"/>
  <c r="H39" i="1"/>
  <c r="F39" i="1"/>
  <c r="G40" i="1"/>
  <c r="C40" i="1"/>
  <c r="T39" i="1"/>
  <c r="AH39" i="1"/>
  <c r="K39" i="1"/>
  <c r="L39" i="1"/>
  <c r="AB39" i="1"/>
  <c r="W39" i="1"/>
  <c r="AC39" i="1"/>
  <c r="Z39" i="1"/>
  <c r="S39" i="1"/>
  <c r="V39" i="1"/>
  <c r="X39" i="1"/>
  <c r="Y39" i="1"/>
  <c r="AA39" i="1"/>
  <c r="AE39" i="1"/>
  <c r="AF39" i="1"/>
  <c r="U39" i="1"/>
  <c r="I38" i="1"/>
  <c r="J39" i="1"/>
  <c r="E38" i="1"/>
  <c r="H38" i="1"/>
  <c r="F38" i="1"/>
  <c r="G39" i="1"/>
  <c r="C39" i="1"/>
  <c r="T38" i="1"/>
  <c r="AH38" i="1"/>
  <c r="K38" i="1"/>
  <c r="L38" i="1"/>
  <c r="AB38" i="1"/>
  <c r="W38" i="1"/>
  <c r="AC38" i="1"/>
  <c r="Z38" i="1"/>
  <c r="Q38" i="1"/>
  <c r="S38" i="1"/>
  <c r="V38" i="1"/>
  <c r="X38" i="1"/>
  <c r="Y38" i="1"/>
  <c r="AA38" i="1"/>
  <c r="AE38" i="1"/>
  <c r="AF38" i="1"/>
  <c r="U38" i="1"/>
  <c r="I37" i="1"/>
  <c r="J38" i="1"/>
  <c r="E37" i="1"/>
  <c r="H37" i="1"/>
  <c r="F37" i="1"/>
  <c r="G38" i="1"/>
  <c r="C38" i="1"/>
  <c r="T37" i="1"/>
  <c r="AH37" i="1"/>
  <c r="K37" i="1"/>
  <c r="L37" i="1"/>
  <c r="AB37" i="1"/>
  <c r="W37" i="1"/>
  <c r="AC37" i="1"/>
  <c r="Z37" i="1"/>
  <c r="S37" i="1"/>
  <c r="V37" i="1"/>
  <c r="X37" i="1"/>
  <c r="Y37" i="1"/>
  <c r="AA37" i="1"/>
  <c r="AE37" i="1"/>
  <c r="AF37" i="1"/>
  <c r="U37" i="1"/>
  <c r="I36" i="1"/>
  <c r="J37" i="1"/>
  <c r="E36" i="1"/>
  <c r="H36" i="1"/>
  <c r="F36" i="1"/>
  <c r="G37" i="1"/>
  <c r="C37" i="1"/>
  <c r="T36" i="1"/>
  <c r="AH36" i="1"/>
  <c r="K36" i="1"/>
  <c r="L36" i="1"/>
  <c r="AB36" i="1"/>
  <c r="W36" i="1"/>
  <c r="AC36" i="1"/>
  <c r="Z36" i="1"/>
  <c r="S36" i="1"/>
  <c r="V36" i="1"/>
  <c r="X36" i="1"/>
  <c r="Y36" i="1"/>
  <c r="AA36" i="1"/>
  <c r="AE36" i="1"/>
  <c r="AF36" i="1"/>
  <c r="U36" i="1"/>
  <c r="I35" i="1"/>
  <c r="J36" i="1"/>
  <c r="E35" i="1"/>
  <c r="H35" i="1"/>
  <c r="F35" i="1"/>
  <c r="G36" i="1"/>
  <c r="C36" i="1"/>
  <c r="T35" i="1"/>
  <c r="AH35" i="1"/>
  <c r="K35" i="1"/>
  <c r="L35" i="1"/>
  <c r="AB35" i="1"/>
  <c r="W35" i="1"/>
  <c r="AC35" i="1"/>
  <c r="Z35" i="1"/>
  <c r="S35" i="1"/>
  <c r="V35" i="1"/>
  <c r="X35" i="1"/>
  <c r="Y35" i="1"/>
  <c r="AA35" i="1"/>
  <c r="AE35" i="1"/>
  <c r="AF35" i="1"/>
  <c r="U35" i="1"/>
  <c r="I34" i="1"/>
  <c r="J35" i="1"/>
  <c r="E34" i="1"/>
  <c r="H34" i="1"/>
  <c r="F34" i="1"/>
  <c r="G35" i="1"/>
  <c r="C35" i="1"/>
  <c r="T34" i="1"/>
  <c r="AH34" i="1"/>
  <c r="K34" i="1"/>
  <c r="L34" i="1"/>
  <c r="AB34" i="1"/>
  <c r="W34" i="1"/>
  <c r="AC34" i="1"/>
  <c r="Z34" i="1"/>
  <c r="S34" i="1"/>
  <c r="V34" i="1"/>
  <c r="X34" i="1"/>
  <c r="Y34" i="1"/>
  <c r="AA34" i="1"/>
  <c r="AE34" i="1"/>
  <c r="AF34" i="1"/>
  <c r="U34" i="1"/>
  <c r="I33" i="1"/>
  <c r="J34" i="1"/>
  <c r="E33" i="1"/>
  <c r="H33" i="1"/>
  <c r="F33" i="1"/>
  <c r="G34" i="1"/>
  <c r="C34" i="1"/>
  <c r="T33" i="1"/>
  <c r="AH33" i="1"/>
  <c r="K33" i="1"/>
  <c r="L33" i="1"/>
  <c r="AB33" i="1"/>
  <c r="W33" i="1"/>
  <c r="AC33" i="1"/>
  <c r="Z33" i="1"/>
  <c r="S33" i="1"/>
  <c r="V33" i="1"/>
  <c r="X33" i="1"/>
  <c r="Y33" i="1"/>
  <c r="AA33" i="1"/>
  <c r="AE33" i="1"/>
  <c r="AF33" i="1"/>
  <c r="U33" i="1"/>
  <c r="I32" i="1"/>
  <c r="J33" i="1"/>
  <c r="E32" i="1"/>
  <c r="H32" i="1"/>
  <c r="F32" i="1"/>
  <c r="G33" i="1"/>
  <c r="C33" i="1"/>
  <c r="T32" i="1"/>
  <c r="AH32" i="1"/>
  <c r="K32" i="1"/>
  <c r="L32" i="1"/>
  <c r="AB32" i="1"/>
  <c r="W32" i="1"/>
  <c r="AC32" i="1"/>
  <c r="Z32" i="1"/>
  <c r="S32" i="1"/>
  <c r="V32" i="1"/>
  <c r="X32" i="1"/>
  <c r="Y32" i="1"/>
  <c r="AA32" i="1"/>
  <c r="AE32" i="1"/>
  <c r="AF32" i="1"/>
  <c r="U32" i="1"/>
  <c r="I31" i="1"/>
  <c r="J32" i="1"/>
  <c r="E31" i="1"/>
  <c r="H31" i="1"/>
  <c r="F31" i="1"/>
  <c r="G32" i="1"/>
  <c r="C32" i="1"/>
  <c r="T31" i="1"/>
  <c r="AH31" i="1"/>
  <c r="K31" i="1"/>
  <c r="L31" i="1"/>
  <c r="AB31" i="1"/>
  <c r="W31" i="1"/>
  <c r="AC31" i="1"/>
  <c r="Z31" i="1"/>
  <c r="Q31" i="1"/>
  <c r="S31" i="1"/>
  <c r="V31" i="1"/>
  <c r="X31" i="1"/>
  <c r="Y31" i="1"/>
  <c r="AA31" i="1"/>
  <c r="AE31" i="1"/>
  <c r="AF31" i="1"/>
  <c r="U31" i="1"/>
  <c r="I30" i="1"/>
  <c r="J31" i="1"/>
  <c r="E30" i="1"/>
  <c r="H30" i="1"/>
  <c r="F30" i="1"/>
  <c r="G31" i="1"/>
  <c r="C31" i="1"/>
  <c r="T30" i="1"/>
  <c r="AH30" i="1"/>
  <c r="K30" i="1"/>
  <c r="L30" i="1"/>
  <c r="AB30" i="1"/>
  <c r="W30" i="1"/>
  <c r="AC30" i="1"/>
  <c r="Z30" i="1"/>
  <c r="S30" i="1"/>
  <c r="V30" i="1"/>
  <c r="X30" i="1"/>
  <c r="Y30" i="1"/>
  <c r="AA30" i="1"/>
  <c r="AE30" i="1"/>
  <c r="AF30" i="1"/>
  <c r="U30" i="1"/>
  <c r="I29" i="1"/>
  <c r="J30" i="1"/>
  <c r="E29" i="1"/>
  <c r="H29" i="1"/>
  <c r="F29" i="1"/>
  <c r="G30" i="1"/>
  <c r="C30" i="1"/>
  <c r="T29" i="1"/>
  <c r="AH29" i="1"/>
  <c r="K29" i="1"/>
  <c r="L29" i="1"/>
  <c r="AB29" i="1"/>
  <c r="W29" i="1"/>
  <c r="AC29" i="1"/>
  <c r="Z29" i="1"/>
  <c r="S29" i="1"/>
  <c r="V29" i="1"/>
  <c r="X29" i="1"/>
  <c r="Y29" i="1"/>
  <c r="AA29" i="1"/>
  <c r="AE29" i="1"/>
  <c r="AF29" i="1"/>
  <c r="U29" i="1"/>
  <c r="I28" i="1"/>
  <c r="J29" i="1"/>
  <c r="E28" i="1"/>
  <c r="H28" i="1"/>
  <c r="F28" i="1"/>
  <c r="G29" i="1"/>
  <c r="C29" i="1"/>
  <c r="T28" i="1"/>
  <c r="AH28" i="1"/>
  <c r="K28" i="1"/>
  <c r="L28" i="1"/>
  <c r="AB28" i="1"/>
  <c r="W28" i="1"/>
  <c r="AC28" i="1"/>
  <c r="Z28" i="1"/>
  <c r="S28" i="1"/>
  <c r="V28" i="1"/>
  <c r="X28" i="1"/>
  <c r="Y28" i="1"/>
  <c r="AA28" i="1"/>
  <c r="AE28" i="1"/>
  <c r="AF28" i="1"/>
  <c r="U28" i="1"/>
  <c r="I27" i="1"/>
  <c r="J28" i="1"/>
  <c r="E27" i="1"/>
  <c r="H27" i="1"/>
  <c r="F27" i="1"/>
  <c r="G28" i="1"/>
  <c r="C28" i="1"/>
  <c r="T27" i="1"/>
  <c r="AH27" i="1"/>
  <c r="K27" i="1"/>
  <c r="L27" i="1"/>
  <c r="AB27" i="1"/>
  <c r="W27" i="1"/>
  <c r="AC27" i="1"/>
  <c r="Z27" i="1"/>
  <c r="S27" i="1"/>
  <c r="V27" i="1"/>
  <c r="X27" i="1"/>
  <c r="Y27" i="1"/>
  <c r="AA27" i="1"/>
  <c r="AE27" i="1"/>
  <c r="AF27" i="1"/>
  <c r="U27" i="1"/>
  <c r="I26" i="1"/>
  <c r="J27" i="1"/>
  <c r="E26" i="1"/>
  <c r="H26" i="1"/>
  <c r="F26" i="1"/>
  <c r="G27" i="1"/>
  <c r="C27" i="1"/>
  <c r="T26" i="1"/>
  <c r="AH26" i="1"/>
  <c r="K26" i="1"/>
  <c r="L26" i="1"/>
  <c r="AB26" i="1"/>
  <c r="W26" i="1"/>
  <c r="AC26" i="1"/>
  <c r="Z26" i="1"/>
  <c r="S26" i="1"/>
  <c r="V26" i="1"/>
  <c r="X26" i="1"/>
  <c r="Y26" i="1"/>
  <c r="AA26" i="1"/>
  <c r="AE26" i="1"/>
  <c r="AF26" i="1"/>
  <c r="U26" i="1"/>
  <c r="I25" i="1"/>
  <c r="J26" i="1"/>
  <c r="E25" i="1"/>
  <c r="H25" i="1"/>
  <c r="F25" i="1"/>
  <c r="G26" i="1"/>
  <c r="C26" i="1"/>
  <c r="T25" i="1"/>
  <c r="AH25" i="1"/>
  <c r="K25" i="1"/>
  <c r="L25" i="1"/>
  <c r="AB25" i="1"/>
  <c r="W25" i="1"/>
  <c r="AC25" i="1"/>
  <c r="Z25" i="1"/>
  <c r="S25" i="1"/>
  <c r="V25" i="1"/>
  <c r="X25" i="1"/>
  <c r="Y25" i="1"/>
  <c r="AA25" i="1"/>
  <c r="AE25" i="1"/>
  <c r="AF25" i="1"/>
  <c r="U25" i="1"/>
  <c r="I24" i="1"/>
  <c r="J25" i="1"/>
  <c r="E24" i="1"/>
  <c r="H24" i="1"/>
  <c r="F24" i="1"/>
  <c r="G25" i="1"/>
  <c r="C25" i="1"/>
  <c r="T24" i="1"/>
  <c r="AH24" i="1"/>
  <c r="K24" i="1"/>
  <c r="L24" i="1"/>
  <c r="AB24" i="1"/>
  <c r="W24" i="1"/>
  <c r="AC24" i="1"/>
  <c r="Z24" i="1"/>
  <c r="S24" i="1"/>
  <c r="V24" i="1"/>
  <c r="X24" i="1"/>
  <c r="Y24" i="1"/>
  <c r="AA24" i="1"/>
  <c r="AE24" i="1"/>
  <c r="AF24" i="1"/>
  <c r="U24" i="1"/>
  <c r="I23" i="1"/>
  <c r="J24" i="1"/>
  <c r="E23" i="1"/>
  <c r="H23" i="1"/>
  <c r="F23" i="1"/>
  <c r="G24" i="1"/>
  <c r="C24" i="1"/>
  <c r="T23" i="1"/>
  <c r="AH23" i="1"/>
  <c r="W23" i="1"/>
  <c r="Z23" i="1"/>
  <c r="S23" i="1"/>
  <c r="V23" i="1"/>
  <c r="X23" i="1"/>
  <c r="Y23" i="1"/>
  <c r="AA23" i="1"/>
  <c r="AE23" i="1"/>
  <c r="AF23" i="1"/>
  <c r="AC23" i="1"/>
  <c r="AB23" i="1"/>
  <c r="U23" i="1"/>
  <c r="K23" i="1"/>
  <c r="I22" i="1"/>
  <c r="J23" i="1"/>
  <c r="E22" i="1"/>
  <c r="H22" i="1"/>
  <c r="F22" i="1"/>
  <c r="G23" i="1"/>
  <c r="C23" i="1"/>
  <c r="T22" i="1"/>
  <c r="AH22" i="1"/>
  <c r="W22" i="1"/>
  <c r="Z22" i="1"/>
  <c r="S22" i="1"/>
  <c r="V22" i="1"/>
  <c r="X22" i="1"/>
  <c r="Y22" i="1"/>
  <c r="AA22" i="1"/>
  <c r="AE22" i="1"/>
  <c r="AF22" i="1"/>
  <c r="AC22" i="1"/>
  <c r="AB22" i="1"/>
  <c r="U22" i="1"/>
  <c r="K22" i="1"/>
  <c r="I21" i="1"/>
  <c r="J22" i="1"/>
  <c r="E21" i="1"/>
  <c r="H21" i="1"/>
  <c r="F21" i="1"/>
  <c r="G22" i="1"/>
  <c r="C22" i="1"/>
  <c r="T21" i="1"/>
  <c r="AH21" i="1"/>
  <c r="K21" i="1"/>
  <c r="L21" i="1"/>
  <c r="AB21" i="1"/>
  <c r="W21" i="1"/>
  <c r="AC21" i="1"/>
  <c r="Z21" i="1"/>
  <c r="S21" i="1"/>
  <c r="V21" i="1"/>
  <c r="X21" i="1"/>
  <c r="Y21" i="1"/>
  <c r="AA21" i="1"/>
  <c r="AE21" i="1"/>
  <c r="AF21" i="1"/>
  <c r="U21" i="1"/>
  <c r="I20" i="1"/>
  <c r="J21" i="1"/>
  <c r="E20" i="1"/>
  <c r="H20" i="1"/>
  <c r="F20" i="1"/>
  <c r="G21" i="1"/>
  <c r="C21" i="1"/>
  <c r="T20" i="1"/>
  <c r="AH20" i="1"/>
  <c r="K20" i="1"/>
  <c r="L20" i="1"/>
  <c r="AB20" i="1"/>
  <c r="W20" i="1"/>
  <c r="AC20" i="1"/>
  <c r="Z20" i="1"/>
  <c r="S20" i="1"/>
  <c r="V20" i="1"/>
  <c r="X20" i="1"/>
  <c r="Y20" i="1"/>
  <c r="AA20" i="1"/>
  <c r="AE20" i="1"/>
  <c r="AF20" i="1"/>
  <c r="U20" i="1"/>
  <c r="I19" i="1"/>
  <c r="J20" i="1"/>
  <c r="E19" i="1"/>
  <c r="H19" i="1"/>
  <c r="F19" i="1"/>
  <c r="G20" i="1"/>
  <c r="C20" i="1"/>
  <c r="T19" i="1"/>
  <c r="AH19" i="1"/>
  <c r="K19" i="1"/>
  <c r="L19" i="1"/>
  <c r="AB19" i="1"/>
  <c r="W19" i="1"/>
  <c r="AC19" i="1"/>
  <c r="Z19" i="1"/>
  <c r="O19" i="1"/>
  <c r="S19" i="1"/>
  <c r="V19" i="1"/>
  <c r="X19" i="1"/>
  <c r="Y19" i="1"/>
  <c r="AA19" i="1"/>
  <c r="AE19" i="1"/>
  <c r="AF19" i="1"/>
  <c r="U19" i="1"/>
  <c r="I18" i="1"/>
  <c r="J19" i="1"/>
  <c r="E18" i="1"/>
  <c r="H18" i="1"/>
  <c r="F18" i="1"/>
  <c r="G19" i="1"/>
  <c r="C19" i="1"/>
  <c r="T18" i="1"/>
  <c r="AH18" i="1"/>
  <c r="K18" i="1"/>
  <c r="L18" i="1"/>
  <c r="AB18" i="1"/>
  <c r="W18" i="1"/>
  <c r="AC18" i="1"/>
  <c r="Z18" i="1"/>
  <c r="O18" i="1"/>
  <c r="S18" i="1"/>
  <c r="V18" i="1"/>
  <c r="X18" i="1"/>
  <c r="Y18" i="1"/>
  <c r="AA18" i="1"/>
  <c r="AE18" i="1"/>
  <c r="AF18" i="1"/>
  <c r="U18" i="1"/>
  <c r="I17" i="1"/>
  <c r="J18" i="1"/>
  <c r="E17" i="1"/>
  <c r="H17" i="1"/>
  <c r="F17" i="1"/>
  <c r="G18" i="1"/>
  <c r="C18" i="1"/>
  <c r="T17" i="1"/>
  <c r="AH17" i="1"/>
  <c r="K17" i="1"/>
  <c r="L17" i="1"/>
  <c r="AB17" i="1"/>
  <c r="W17" i="1"/>
  <c r="AC17" i="1"/>
  <c r="Z17" i="1"/>
  <c r="O17" i="1"/>
  <c r="S17" i="1"/>
  <c r="V17" i="1"/>
  <c r="X17" i="1"/>
  <c r="Y17" i="1"/>
  <c r="AA17" i="1"/>
  <c r="AE17" i="1"/>
  <c r="AF17" i="1"/>
  <c r="U17" i="1"/>
  <c r="I16" i="1"/>
  <c r="J17" i="1"/>
  <c r="E16" i="1"/>
  <c r="H16" i="1"/>
  <c r="F16" i="1"/>
  <c r="G17" i="1"/>
  <c r="C17" i="1"/>
  <c r="T16" i="1"/>
  <c r="AH16" i="1"/>
  <c r="K16" i="1"/>
  <c r="L16" i="1"/>
  <c r="AB16" i="1"/>
  <c r="W16" i="1"/>
  <c r="AC16" i="1"/>
  <c r="Z16" i="1"/>
  <c r="O16" i="1"/>
  <c r="S16" i="1"/>
  <c r="V16" i="1"/>
  <c r="X16" i="1"/>
  <c r="Y16" i="1"/>
  <c r="AA16" i="1"/>
  <c r="AE16" i="1"/>
  <c r="AF16" i="1"/>
  <c r="U16" i="1"/>
  <c r="I15" i="1"/>
  <c r="J16" i="1"/>
  <c r="E15" i="1"/>
  <c r="H15" i="1"/>
  <c r="F15" i="1"/>
  <c r="G16" i="1"/>
  <c r="C16" i="1"/>
  <c r="T15" i="1"/>
  <c r="AH15" i="1"/>
  <c r="K15" i="1"/>
  <c r="L15" i="1"/>
  <c r="AB15" i="1"/>
  <c r="W15" i="1"/>
  <c r="AC15" i="1"/>
  <c r="Z15" i="1"/>
  <c r="O15" i="1"/>
  <c r="S15" i="1"/>
  <c r="V15" i="1"/>
  <c r="X15" i="1"/>
  <c r="Y15" i="1"/>
  <c r="AA15" i="1"/>
  <c r="AE15" i="1"/>
  <c r="AF15" i="1"/>
  <c r="U15" i="1"/>
  <c r="I14" i="1"/>
  <c r="J15" i="1"/>
  <c r="E14" i="1"/>
  <c r="H14" i="1"/>
  <c r="F14" i="1"/>
  <c r="G15" i="1"/>
  <c r="C15" i="1"/>
  <c r="T14" i="1"/>
  <c r="AH14" i="1"/>
  <c r="K14" i="1"/>
  <c r="L14" i="1"/>
  <c r="AB14" i="1"/>
  <c r="W14" i="1"/>
  <c r="AC14" i="1"/>
  <c r="Z14" i="1"/>
  <c r="O14" i="1"/>
  <c r="S14" i="1"/>
  <c r="V14" i="1"/>
  <c r="X14" i="1"/>
  <c r="Y14" i="1"/>
  <c r="AA14" i="1"/>
  <c r="AE14" i="1"/>
  <c r="AF14" i="1"/>
  <c r="U14" i="1"/>
  <c r="I13" i="1"/>
  <c r="J14" i="1"/>
  <c r="E13" i="1"/>
  <c r="H13" i="1"/>
  <c r="F13" i="1"/>
  <c r="G14" i="1"/>
  <c r="C14" i="1"/>
  <c r="T13" i="1"/>
  <c r="AH13" i="1"/>
  <c r="K13" i="1"/>
  <c r="L13" i="1"/>
  <c r="AF13" i="1"/>
  <c r="AB13" i="1"/>
  <c r="W13" i="1"/>
  <c r="AC13" i="1"/>
  <c r="Z13" i="1"/>
  <c r="S13" i="1"/>
  <c r="V13" i="1"/>
  <c r="X13" i="1"/>
  <c r="Y13" i="1"/>
  <c r="AA13" i="1"/>
  <c r="AE13" i="1"/>
  <c r="U13" i="1"/>
  <c r="I12" i="1"/>
  <c r="J13" i="1"/>
  <c r="E12" i="1"/>
  <c r="H12" i="1"/>
  <c r="F12" i="1"/>
  <c r="G13" i="1"/>
  <c r="C13" i="1"/>
  <c r="T12" i="1"/>
  <c r="AH12" i="1"/>
  <c r="K12" i="1"/>
  <c r="L12" i="1"/>
  <c r="AF12" i="1"/>
  <c r="AB12" i="1"/>
  <c r="W12" i="1"/>
  <c r="AC12" i="1"/>
  <c r="Z12" i="1"/>
  <c r="S12" i="1"/>
  <c r="V12" i="1"/>
  <c r="X12" i="1"/>
  <c r="Y12" i="1"/>
  <c r="AA12" i="1"/>
  <c r="AE12" i="1"/>
  <c r="U12" i="1"/>
  <c r="I11" i="1"/>
  <c r="J12" i="1"/>
  <c r="E11" i="1"/>
  <c r="H11" i="1"/>
  <c r="F11" i="1"/>
  <c r="G12" i="1"/>
  <c r="C12" i="1"/>
  <c r="T11" i="1"/>
  <c r="AH11" i="1"/>
  <c r="K11" i="1"/>
  <c r="L11" i="1"/>
  <c r="AF11" i="1"/>
  <c r="AB11" i="1"/>
  <c r="W11" i="1"/>
  <c r="AC11" i="1"/>
  <c r="Z11" i="1"/>
  <c r="S11" i="1"/>
  <c r="V11" i="1"/>
  <c r="X11" i="1"/>
  <c r="Y11" i="1"/>
  <c r="AA11" i="1"/>
  <c r="AE11" i="1"/>
  <c r="U11" i="1"/>
  <c r="I10" i="1"/>
  <c r="J11" i="1"/>
  <c r="E10" i="1"/>
  <c r="H10" i="1"/>
  <c r="F10" i="1"/>
  <c r="G11" i="1"/>
  <c r="C11" i="1"/>
  <c r="T10" i="1"/>
  <c r="AH10" i="1"/>
  <c r="K10" i="1"/>
  <c r="L10" i="1"/>
  <c r="AB10" i="1"/>
  <c r="W10" i="1"/>
  <c r="AC10" i="1"/>
  <c r="Z10" i="1"/>
  <c r="S10" i="1"/>
  <c r="V10" i="1"/>
  <c r="X10" i="1"/>
  <c r="Y10" i="1"/>
  <c r="AA10" i="1"/>
  <c r="AE10" i="1"/>
  <c r="AF10" i="1"/>
  <c r="U10" i="1"/>
  <c r="I9" i="1"/>
  <c r="J10" i="1"/>
  <c r="E9" i="1"/>
  <c r="H9" i="1"/>
  <c r="F9" i="1"/>
  <c r="G10" i="1"/>
  <c r="C10" i="1"/>
  <c r="T9" i="1"/>
  <c r="AH9" i="1"/>
  <c r="K9" i="1"/>
  <c r="L9" i="1"/>
  <c r="AB9" i="1"/>
  <c r="W9" i="1"/>
  <c r="AC9" i="1"/>
  <c r="Z9" i="1"/>
  <c r="Q9" i="1"/>
  <c r="S9" i="1"/>
  <c r="V9" i="1"/>
  <c r="X9" i="1"/>
  <c r="Y9" i="1"/>
  <c r="AA9" i="1"/>
  <c r="AE9" i="1"/>
  <c r="AF9" i="1"/>
  <c r="U9" i="1"/>
  <c r="I8" i="1"/>
  <c r="J9" i="1"/>
  <c r="E8" i="1"/>
  <c r="H8" i="1"/>
  <c r="F8" i="1"/>
  <c r="G9" i="1"/>
  <c r="C9" i="1"/>
  <c r="T8" i="1"/>
  <c r="AH8" i="1"/>
  <c r="K8" i="1"/>
  <c r="L8" i="1"/>
  <c r="AB8" i="1"/>
  <c r="W8" i="1"/>
  <c r="AC8" i="1"/>
  <c r="Z8" i="1"/>
  <c r="Q8" i="1"/>
  <c r="S8" i="1"/>
  <c r="V8" i="1"/>
  <c r="X8" i="1"/>
  <c r="Y8" i="1"/>
  <c r="AA8" i="1"/>
  <c r="AE8" i="1"/>
  <c r="AF8" i="1"/>
  <c r="U8" i="1"/>
  <c r="I7" i="1"/>
  <c r="J8" i="1"/>
  <c r="E7" i="1"/>
  <c r="H7" i="1"/>
  <c r="F7" i="1"/>
  <c r="G8" i="1"/>
  <c r="C8" i="1"/>
  <c r="T7" i="1"/>
  <c r="AH7" i="1"/>
  <c r="K7" i="1"/>
  <c r="L7" i="1"/>
  <c r="AB7" i="1"/>
  <c r="W7" i="1"/>
  <c r="AC7" i="1"/>
  <c r="Z7" i="1"/>
  <c r="S7" i="1"/>
  <c r="V7" i="1"/>
  <c r="X7" i="1"/>
  <c r="Y7" i="1"/>
  <c r="AA7" i="1"/>
  <c r="AE7" i="1"/>
  <c r="AF7" i="1"/>
  <c r="U7" i="1"/>
  <c r="I6" i="1"/>
  <c r="J7" i="1"/>
  <c r="E6" i="1"/>
  <c r="H6" i="1"/>
  <c r="F6" i="1"/>
  <c r="G7" i="1"/>
  <c r="C7" i="1"/>
  <c r="T6" i="1"/>
  <c r="AH6" i="1"/>
  <c r="W6" i="1"/>
  <c r="Z6" i="1"/>
  <c r="S6" i="1"/>
  <c r="V6" i="1"/>
  <c r="X6" i="1"/>
  <c r="Y6" i="1"/>
  <c r="AA6" i="1"/>
  <c r="AE6" i="1"/>
  <c r="AF6" i="1"/>
  <c r="AC6" i="1"/>
  <c r="AB6" i="1"/>
  <c r="U6" i="1"/>
  <c r="K6" i="1"/>
  <c r="I5" i="1"/>
  <c r="J6" i="1"/>
  <c r="E5" i="1"/>
  <c r="H5" i="1"/>
  <c r="F5" i="1"/>
  <c r="G6" i="1"/>
  <c r="C6" i="1"/>
  <c r="T5" i="1"/>
  <c r="AH5" i="1"/>
  <c r="W5" i="1"/>
  <c r="Z5" i="1"/>
  <c r="S5" i="1"/>
  <c r="V5" i="1"/>
  <c r="X5" i="1"/>
  <c r="Y5" i="1"/>
  <c r="AA5" i="1"/>
  <c r="AE5" i="1"/>
  <c r="AF5" i="1"/>
  <c r="AC5" i="1"/>
  <c r="AB5" i="1"/>
  <c r="U5" i="1"/>
  <c r="K5" i="1"/>
  <c r="I4" i="1"/>
  <c r="J5" i="1"/>
  <c r="E4" i="1"/>
  <c r="H4" i="1"/>
  <c r="F4" i="1"/>
  <c r="G5" i="1"/>
  <c r="C5" i="1"/>
  <c r="T4" i="1"/>
  <c r="AH4" i="1"/>
  <c r="K4" i="1"/>
  <c r="L4" i="1"/>
  <c r="AB4" i="1"/>
  <c r="W4" i="1"/>
  <c r="AC4" i="1"/>
  <c r="Z4" i="1"/>
  <c r="S4" i="1"/>
  <c r="V4" i="1"/>
  <c r="X4" i="1"/>
  <c r="Y4" i="1"/>
  <c r="AA4" i="1"/>
  <c r="AE4" i="1"/>
  <c r="AF4" i="1"/>
  <c r="U4" i="1"/>
  <c r="J4" i="1"/>
  <c r="G4" i="1"/>
  <c r="C4" i="1"/>
</calcChain>
</file>

<file path=xl/sharedStrings.xml><?xml version="1.0" encoding="utf-8"?>
<sst xmlns="http://schemas.openxmlformats.org/spreadsheetml/2006/main" count="656" uniqueCount="231">
  <si>
    <t>ID #</t>
  </si>
  <si>
    <t>Condition</t>
  </si>
  <si>
    <t>Column3</t>
  </si>
  <si>
    <t>Author1</t>
  </si>
  <si>
    <t>Author</t>
  </si>
  <si>
    <t xml:space="preserve">Author      </t>
  </si>
  <si>
    <t>Study Year</t>
  </si>
  <si>
    <t>Intervention_All</t>
  </si>
  <si>
    <t>Description of Intervention</t>
  </si>
  <si>
    <t>Study Country</t>
  </si>
  <si>
    <t>Country/Region</t>
  </si>
  <si>
    <t>Intervention Original</t>
  </si>
  <si>
    <t>Unit</t>
  </si>
  <si>
    <t>Costs Presented</t>
  </si>
  <si>
    <t>Unit Presented</t>
  </si>
  <si>
    <t>Conversion</t>
  </si>
  <si>
    <t>New Unit or Period</t>
  </si>
  <si>
    <t>Cost (unit changed if necessary)</t>
  </si>
  <si>
    <t>Unit or period</t>
  </si>
  <si>
    <t>Currency</t>
  </si>
  <si>
    <t>Currency Country</t>
  </si>
  <si>
    <t>Currency Year</t>
  </si>
  <si>
    <t>Exchange Rate for US and Currency Country for Listed Year OR PPP if $Int</t>
  </si>
  <si>
    <t>US Cost in Listed Year</t>
  </si>
  <si>
    <t>Exchange Rate for US and Study Country for Listed Year</t>
  </si>
  <si>
    <t>LCU Cost in Listed Year</t>
  </si>
  <si>
    <t>CPI of 2012 for listed country</t>
  </si>
  <si>
    <t>CPI of listed year &amp; study country</t>
  </si>
  <si>
    <t xml:space="preserve">Use region? If so, choose. If not, leave blank. </t>
  </si>
  <si>
    <t>LCU Cost in 2012 (uses CPI unless region is selected)</t>
  </si>
  <si>
    <t>2012 Exchange Rate from Listed Country to US</t>
  </si>
  <si>
    <t>Cost in 2012 USD</t>
  </si>
  <si>
    <t xml:space="preserve">Unit  </t>
  </si>
  <si>
    <t>Autism</t>
  </si>
  <si>
    <t>Health Care</t>
  </si>
  <si>
    <t>Total family expenditure on ASD related health services (w/o transportation)</t>
  </si>
  <si>
    <t>per patient per year</t>
  </si>
  <si>
    <t>Bipolar Disorder</t>
  </si>
  <si>
    <t>WHO Africa sub-region AfrE</t>
  </si>
  <si>
    <t>Drugs and Psychosocial Treatment</t>
  </si>
  <si>
    <t>50% Coverage assumed</t>
  </si>
  <si>
    <t>per capita</t>
  </si>
  <si>
    <t>Sub-Saharan Africa</t>
  </si>
  <si>
    <t>WHO Asian sub-region SearD</t>
  </si>
  <si>
    <t xml:space="preserve"> 50% Coverage assumed</t>
  </si>
  <si>
    <t>Developing Asia</t>
  </si>
  <si>
    <t>Cerebral Palsy</t>
  </si>
  <si>
    <t>Direct healthcare costs</t>
  </si>
  <si>
    <t>per patient per lifetime</t>
  </si>
  <si>
    <t>Dementia</t>
  </si>
  <si>
    <t>AD Community Dwelling</t>
  </si>
  <si>
    <t>Total Direct Costs</t>
  </si>
  <si>
    <t>3 months</t>
  </si>
  <si>
    <t>per year</t>
  </si>
  <si>
    <t>Institutionalized Dwelling</t>
  </si>
  <si>
    <t>Health Care to Treat DAT</t>
  </si>
  <si>
    <t>Inpatient, Outpatient, Materials, Drugs, Caregivers</t>
  </si>
  <si>
    <t>Health Care to Treat FTD</t>
  </si>
  <si>
    <t>Health Care to Treat VaD</t>
  </si>
  <si>
    <t>Direct medical costs</t>
  </si>
  <si>
    <t>Dementia care</t>
  </si>
  <si>
    <t>Health care (Mild) Urban</t>
  </si>
  <si>
    <t xml:space="preserve">Health care (Mild) Rural </t>
  </si>
  <si>
    <t>Healthcare (Moderate) Urban</t>
  </si>
  <si>
    <t xml:space="preserve">Healthcare (Moderate) Rural </t>
  </si>
  <si>
    <t>Healthcare (Severe) Urban</t>
  </si>
  <si>
    <t xml:space="preserve">Healthcare (Severe) Rural </t>
  </si>
  <si>
    <t>Depression</t>
  </si>
  <si>
    <t>Mental Health Care</t>
  </si>
  <si>
    <t>Health System Total Control</t>
  </si>
  <si>
    <t>Health System Total Intervention</t>
  </si>
  <si>
    <t>Intervention, target coverage 40%</t>
  </si>
  <si>
    <t>Older antidepressant drug in primary care</t>
  </si>
  <si>
    <t>Newer antidepressant drug in primary care</t>
  </si>
  <si>
    <t>Brief psychotherapy in primary care</t>
  </si>
  <si>
    <t>Older antidepressant drug + psychotherapy</t>
  </si>
  <si>
    <t>Newer antidepressant drug  + psychotherapy</t>
  </si>
  <si>
    <t>Older antidepressant drug + psychotherapy + proactive case management</t>
  </si>
  <si>
    <t>Newer antidepressant drug + psychotherapy + proactive case management</t>
  </si>
  <si>
    <t>Treatment</t>
  </si>
  <si>
    <t>Direct costs</t>
  </si>
  <si>
    <t>Medication</t>
  </si>
  <si>
    <t>SNRI (Serotonin-noradrenaline reuptake inhibitors)</t>
  </si>
  <si>
    <t>per patient</t>
  </si>
  <si>
    <t>per case</t>
  </si>
  <si>
    <t>SSRI (Selective serotonin reuptake inhibitors)</t>
  </si>
  <si>
    <t>TCA (tricyclic antidepressants)</t>
  </si>
  <si>
    <t>Medication (Venlafaxine)</t>
  </si>
  <si>
    <t>Total cost</t>
  </si>
  <si>
    <t>Medication (Fluoxetine)</t>
  </si>
  <si>
    <t>Medication (Amitriptyline)</t>
  </si>
  <si>
    <t>Rational Emotive Behavior Therapy</t>
  </si>
  <si>
    <t>Total healthcare costs (Medication, providers, materials, maintenance)</t>
  </si>
  <si>
    <t>per 14 weeks</t>
  </si>
  <si>
    <t>Cognitive Therapy</t>
  </si>
  <si>
    <t>Total cost per average patient (healthcare + client cost)</t>
  </si>
  <si>
    <t>Fluoxetine (Prozac Therapy)</t>
  </si>
  <si>
    <t>Group psychotherapy treatment for depression</t>
  </si>
  <si>
    <t>Treatment cost</t>
  </si>
  <si>
    <t>Group psychotherapy treatment for depression with booster sessions</t>
  </si>
  <si>
    <t>Epilepsy</t>
  </si>
  <si>
    <t xml:space="preserve">Antiepileptic drugs </t>
  </si>
  <si>
    <t>80% Coverage assumed</t>
  </si>
  <si>
    <t>WHO Africa sub-region AfrD</t>
  </si>
  <si>
    <t>Total patient level costs</t>
  </si>
  <si>
    <t>drugs, lab tests, primary/secondary health care</t>
  </si>
  <si>
    <t>WHO PAHO sub-region AmrB</t>
  </si>
  <si>
    <t>Latin America and the Caribbean</t>
  </si>
  <si>
    <t>WHO PAHO sub-region AmrD</t>
  </si>
  <si>
    <t>WHO EMRO sub-region EmrB</t>
  </si>
  <si>
    <t>Middle East and North Africa</t>
  </si>
  <si>
    <t>WHO EMRO sub-region EmrD</t>
  </si>
  <si>
    <t>WHO SEA sub-region SearB</t>
  </si>
  <si>
    <t>WHO SEA sub-region SearD</t>
  </si>
  <si>
    <t>WHO West Pac sub-region WprB</t>
  </si>
  <si>
    <t>Drug monotherapy</t>
  </si>
  <si>
    <t>Finlepsin</t>
  </si>
  <si>
    <t>Tegretol</t>
  </si>
  <si>
    <t>Tripleptal</t>
  </si>
  <si>
    <t>Baseline Epilepsy treatment</t>
  </si>
  <si>
    <t>Total treatment expenses before intervention (drugs, personnel, training, operating)</t>
  </si>
  <si>
    <t>Phenobarbital (PB) treatment in primary care setting</t>
  </si>
  <si>
    <t>Total treatment expenses after intervention (drugs, personnel, training, operating)</t>
  </si>
  <si>
    <t>Drug Therapy</t>
  </si>
  <si>
    <t>Phenobarbital 30 mg tablet</t>
  </si>
  <si>
    <t>per unit</t>
  </si>
  <si>
    <t>Medical Costs for Partial Refractory Epilepsy</t>
  </si>
  <si>
    <t>Total treatment costs</t>
  </si>
  <si>
    <t>Drug therapy, target coverage 50%</t>
  </si>
  <si>
    <t>Older antiepileptic in primary care</t>
  </si>
  <si>
    <t>Newer antiepileptic in primary care</t>
  </si>
  <si>
    <t>Drug therapy, target coverage 80%</t>
  </si>
  <si>
    <t>Medical Care</t>
  </si>
  <si>
    <t>Direct Medical Cost</t>
  </si>
  <si>
    <t>Epilepsy care</t>
  </si>
  <si>
    <t>Healthcare</t>
  </si>
  <si>
    <t>Inpatient and outpatient treatment of epilepsy</t>
  </si>
  <si>
    <t>Direct medical cost</t>
  </si>
  <si>
    <t>Care of a person with epilepsy</t>
  </si>
  <si>
    <t>Direct cost</t>
  </si>
  <si>
    <t>2013 exchange rate for Nigeria is not out yet, so Nigerian Central Bank data was subbed in. The exchange rate used is the average of the 12 monthly averages reported for 2013.  Source: http://www.cenbank.org/rates/exrate.asp?year=2013&amp;month=2</t>
  </si>
  <si>
    <t xml:space="preserve">General </t>
  </si>
  <si>
    <t>Albania</t>
  </si>
  <si>
    <t>Ideal Mental Health Package</t>
  </si>
  <si>
    <t>Pharmacological and/or psychosocial treatment of schizophrenia, bipolar disroder, depression, and hazardous alcohol use.</t>
  </si>
  <si>
    <t>China</t>
  </si>
  <si>
    <t>Ethiopia</t>
  </si>
  <si>
    <t>Iran, Islamic Rep.</t>
  </si>
  <si>
    <t>Morocco</t>
  </si>
  <si>
    <t>Nepal</t>
  </si>
  <si>
    <t>Nigeria</t>
  </si>
  <si>
    <t>Paraguay</t>
  </si>
  <si>
    <t>Thailand</t>
  </si>
  <si>
    <t>Ukraine</t>
  </si>
  <si>
    <t>Vietnam</t>
  </si>
  <si>
    <t>Psychiatric Hospital</t>
  </si>
  <si>
    <t>Total Hospital Operating Costs</t>
  </si>
  <si>
    <t>Outpatient Department Visit</t>
  </si>
  <si>
    <t>per visit</t>
  </si>
  <si>
    <t>Emergency Room Visit</t>
  </si>
  <si>
    <t>Male Ward</t>
  </si>
  <si>
    <t xml:space="preserve">Female Ward </t>
  </si>
  <si>
    <t xml:space="preserve">Inpatient Stay </t>
  </si>
  <si>
    <t>Government policy</t>
  </si>
  <si>
    <t>Total package of efficient interventions for neuropsychiatric conditions</t>
  </si>
  <si>
    <t>Treatment: Min coverage (30%)</t>
  </si>
  <si>
    <t>Treatment: Full Coverage (100%)</t>
  </si>
  <si>
    <t xml:space="preserve">Assertive Community Treatment </t>
  </si>
  <si>
    <t>Total</t>
  </si>
  <si>
    <t>10 months</t>
  </si>
  <si>
    <t>Heavy Alcohol Use</t>
  </si>
  <si>
    <t>Increased taxation and regulation</t>
  </si>
  <si>
    <t>30% Coverage assumed</t>
  </si>
  <si>
    <t>Current tax rates + 25%</t>
  </si>
  <si>
    <t>Current tax rates + 50%</t>
  </si>
  <si>
    <t>Counseling in primary care, target 50%</t>
  </si>
  <si>
    <t>Roadside breath-testing, target coverage 80%</t>
  </si>
  <si>
    <t>Home visits in addition to outpatient treatment for alcoholism</t>
  </si>
  <si>
    <t>Cost per patient</t>
  </si>
  <si>
    <t>Outpatient treatment for alcoholism</t>
  </si>
  <si>
    <t>Parkinson's Disease</t>
  </si>
  <si>
    <t>Medication/Clinical Visits</t>
  </si>
  <si>
    <t>Severity of PD 1 (Hoehn &amp; Yahr staging)</t>
  </si>
  <si>
    <t>Severity of PD 1.5-2 (Hoehn &amp; Yahr staging)</t>
  </si>
  <si>
    <t>Severity of PD 2-3 (Hoehn &amp; Yahr staging)</t>
  </si>
  <si>
    <t>Severity of PD 4-5 (Hoehn &amp; Yahr staging)</t>
  </si>
  <si>
    <t>Post Traumatic Stress Disorder</t>
  </si>
  <si>
    <t>Serbia</t>
  </si>
  <si>
    <t>Specialized treatment center</t>
  </si>
  <si>
    <t>Bosnia and Herzegovina</t>
  </si>
  <si>
    <t>Croatia</t>
  </si>
  <si>
    <t>Psychological Distress</t>
  </si>
  <si>
    <t>Burundi</t>
  </si>
  <si>
    <t>Screening and Treatment</t>
  </si>
  <si>
    <t>Indonesia</t>
  </si>
  <si>
    <t>Sri Lanka</t>
  </si>
  <si>
    <t>Sudan</t>
  </si>
  <si>
    <t>Schizophrenia</t>
  </si>
  <si>
    <t>Typical antipsychotic drug</t>
  </si>
  <si>
    <t>Newer (atypical) antipsychotic drug</t>
  </si>
  <si>
    <t>Drug Therapy and Psychosocial treatment</t>
  </si>
  <si>
    <t>Typical antipsychotic drug and psychosocial treatment</t>
  </si>
  <si>
    <t>Newer (atypical) antipsychotic drug and psychosocial treatment</t>
  </si>
  <si>
    <t>Hospitalization (Public State Hospital)</t>
  </si>
  <si>
    <t>Total direct medical costs</t>
  </si>
  <si>
    <t>Hospitalization (Community Mental Health Center)</t>
  </si>
  <si>
    <t>Hospitaliztion (Brazilian National Health System Hospital)</t>
  </si>
  <si>
    <t>Hospital Costs</t>
  </si>
  <si>
    <t>Total Healthcare Provider Costs</t>
  </si>
  <si>
    <t>per 6 months</t>
  </si>
  <si>
    <t>Community-based service model, target coverage 70%</t>
  </si>
  <si>
    <t>Older antipsychotic drugs</t>
  </si>
  <si>
    <t>Newer antipsychotic drugs</t>
  </si>
  <si>
    <t>Older antipsychotic drugs + psychosocial treatment</t>
  </si>
  <si>
    <t>Newer antipsychotic drugs + psychosocial treatment</t>
  </si>
  <si>
    <t>Case management with older drug</t>
  </si>
  <si>
    <t>Case management with newer drug</t>
  </si>
  <si>
    <t>Medication (3 month cycle)</t>
  </si>
  <si>
    <t>Haloperidol (9.35 mg/day)</t>
  </si>
  <si>
    <t>per 3 months</t>
  </si>
  <si>
    <t>Olanzapine (14.54 mg/day)</t>
  </si>
  <si>
    <t>Risperidone (3.33 mg/day)</t>
  </si>
  <si>
    <t>Clozapine (466.58 mg/day)</t>
  </si>
  <si>
    <t>Suicide</t>
  </si>
  <si>
    <t>Community-based Outreach Program (first 3 months)</t>
  </si>
  <si>
    <t>Direct provider costs (Informal care, primary care, community outreach, outpatient, home visits, and medications)</t>
  </si>
  <si>
    <t>Inpatient and outpatient treatment of schizophrenia</t>
  </si>
  <si>
    <t>Self Harm</t>
  </si>
  <si>
    <t>Treatment of deliberate self-poisoning</t>
  </si>
  <si>
    <t>Treatment cost (mean)</t>
  </si>
  <si>
    <t>Annex 12E Cost Estimates, by Intervention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</si>
</sst>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2"/>
      <color theme="1"/>
      <name val="Calibri"/>
      <family val="2"/>
      <scheme val="minor"/>
    </font>
    <font>
      <b/>
      <sz val="15"/>
      <color theme="3"/>
      <name val="Calibri"/>
      <family val="2"/>
      <scheme val="minor"/>
    </font>
    <font>
      <sz val="11"/>
      <color theme="1"/>
      <name val="Calibri"/>
      <family val="2"/>
      <scheme val="minor"/>
    </font>
    <font>
      <b/>
      <sz val="11"/>
      <color theme="0"/>
      <name val="Calibri"/>
      <family val="2"/>
      <scheme val="minor"/>
    </font>
    <font>
      <sz val="11"/>
      <color rgb="FF9C650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FFEB9C"/>
      </patternFill>
    </fill>
    <fill>
      <patternFill patternType="solid">
        <fgColor rgb="FFFFFFCC"/>
      </patternFill>
    </fill>
    <fill>
      <patternFill patternType="solid">
        <fgColor theme="9"/>
      </patternFill>
    </fill>
  </fills>
  <borders count="6">
    <border>
      <left/>
      <right/>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top style="thin">
        <color theme="4"/>
      </top>
      <bottom/>
      <diagonal/>
    </border>
    <border>
      <left/>
      <right/>
      <top style="thin">
        <color theme="4"/>
      </top>
      <bottom style="thin">
        <color theme="4"/>
      </bottom>
      <diagonal/>
    </border>
  </borders>
  <cellStyleXfs count="12">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1" applyNumberFormat="0" applyFill="0" applyAlignment="0" applyProtection="0"/>
    <xf numFmtId="0" fontId="5" fillId="2" borderId="0" applyNumberFormat="0" applyBorder="0" applyAlignment="0" applyProtection="0"/>
    <xf numFmtId="0" fontId="3" fillId="0" borderId="0"/>
    <xf numFmtId="0" fontId="7" fillId="4" borderId="0" applyNumberFormat="0" applyBorder="0" applyAlignment="0" applyProtection="0"/>
    <xf numFmtId="0" fontId="3" fillId="3" borderId="2" applyNumberFormat="0" applyFont="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5">
    <xf numFmtId="0" fontId="0" fillId="0" borderId="0" xfId="0"/>
    <xf numFmtId="0" fontId="0" fillId="0" borderId="0" xfId="0" applyFill="1" applyAlignment="1"/>
    <xf numFmtId="0" fontId="2" fillId="0" borderId="3" xfId="3" applyFill="1" applyBorder="1" applyAlignment="1"/>
    <xf numFmtId="0" fontId="0" fillId="0" borderId="3" xfId="0" applyFill="1" applyBorder="1" applyAlignment="1"/>
    <xf numFmtId="0" fontId="0" fillId="0" borderId="3" xfId="0" applyBorder="1"/>
    <xf numFmtId="164" fontId="0" fillId="0" borderId="3" xfId="0" applyNumberFormat="1" applyFill="1" applyBorder="1" applyAlignment="1"/>
    <xf numFmtId="0" fontId="4" fillId="0" borderId="4" xfId="0" applyFont="1" applyFill="1" applyBorder="1" applyAlignment="1"/>
    <xf numFmtId="0" fontId="4" fillId="0" borderId="0" xfId="0" applyFont="1" applyFill="1" applyBorder="1" applyAlignment="1"/>
    <xf numFmtId="0" fontId="0" fillId="0" borderId="0" xfId="0" applyFill="1" applyBorder="1" applyAlignment="1">
      <alignment horizontal="left"/>
    </xf>
    <xf numFmtId="164" fontId="0" fillId="0" borderId="0" xfId="0" applyNumberFormat="1" applyFill="1" applyBorder="1" applyAlignment="1">
      <alignment horizontal="left"/>
    </xf>
    <xf numFmtId="0" fontId="0" fillId="0" borderId="0" xfId="0" applyFill="1" applyBorder="1" applyAlignment="1"/>
    <xf numFmtId="0" fontId="5" fillId="0" borderId="0" xfId="4" applyFill="1" applyAlignment="1"/>
    <xf numFmtId="44" fontId="0" fillId="0" borderId="0" xfId="2" applyFont="1" applyFill="1" applyAlignment="1"/>
    <xf numFmtId="0" fontId="0" fillId="0" borderId="4" xfId="0" applyFont="1" applyFill="1" applyBorder="1" applyAlignment="1"/>
    <xf numFmtId="0" fontId="6" fillId="0" borderId="0" xfId="0" applyFont="1" applyFill="1" applyBorder="1" applyAlignment="1">
      <alignment horizontal="left" vertical="top" wrapText="1"/>
    </xf>
    <xf numFmtId="0" fontId="0" fillId="0" borderId="0" xfId="0" applyFont="1" applyFill="1" applyBorder="1" applyAlignment="1"/>
    <xf numFmtId="0" fontId="0" fillId="0" borderId="0" xfId="0" applyFill="1" applyAlignment="1">
      <alignment horizontal="left" wrapText="1"/>
    </xf>
    <xf numFmtId="0" fontId="1" fillId="0" borderId="0" xfId="0" applyFont="1" applyFill="1" applyAlignment="1">
      <alignment horizontal="left" wrapText="1"/>
    </xf>
    <xf numFmtId="0" fontId="0" fillId="0" borderId="0" xfId="0" applyFill="1" applyAlignment="1">
      <alignment horizontal="left"/>
    </xf>
    <xf numFmtId="43" fontId="0" fillId="0" borderId="0" xfId="1" applyFont="1" applyFill="1" applyAlignment="1"/>
    <xf numFmtId="164" fontId="0" fillId="0" borderId="0" xfId="0" applyNumberFormat="1" applyFill="1" applyAlignment="1"/>
    <xf numFmtId="0" fontId="0" fillId="0" borderId="0" xfId="0" applyNumberFormat="1" applyFill="1" applyAlignment="1"/>
    <xf numFmtId="164" fontId="0" fillId="0" borderId="0" xfId="2" applyNumberFormat="1" applyFont="1" applyFill="1" applyAlignment="1"/>
    <xf numFmtId="0" fontId="0" fillId="0" borderId="0" xfId="0" applyFill="1" applyAlignment="1">
      <alignment wrapText="1"/>
    </xf>
    <xf numFmtId="0" fontId="0" fillId="0" borderId="5" xfId="0" applyFont="1" applyFill="1" applyBorder="1" applyAlignment="1"/>
  </cellXfs>
  <cellStyles count="12">
    <cellStyle name="Accent6 2" xfId="6"/>
    <cellStyle name="Comma" xfId="1" builtinId="3"/>
    <cellStyle name="Currency" xfId="2" builtinId="4"/>
    <cellStyle name="Followed Hyperlink" xfId="9" builtinId="9" hidden="1"/>
    <cellStyle name="Followed Hyperlink" xfId="11" builtinId="9" hidden="1"/>
    <cellStyle name="Heading 1" xfId="3" builtinId="16"/>
    <cellStyle name="Hyperlink" xfId="8" builtinId="8" hidden="1"/>
    <cellStyle name="Hyperlink" xfId="10" builtinId="8" hidden="1"/>
    <cellStyle name="Neutral" xfId="4" builtinId="28"/>
    <cellStyle name="Normal" xfId="0" builtinId="0"/>
    <cellStyle name="Normal 2" xfId="5"/>
    <cellStyle name="Note 2" xfId="7"/>
  </cellStyles>
  <dxfs count="35">
    <dxf>
      <numFmt numFmtId="0" formatCode="General"/>
      <fill>
        <patternFill patternType="none">
          <fgColor indexed="64"/>
          <bgColor auto="1"/>
        </patternFill>
      </fill>
      <alignment horizontal="general" vertical="bottom" textRotation="0" wrapText="0" indent="0" justifyLastLine="0" shrinkToFit="0" readingOrder="0"/>
    </dxf>
    <dxf>
      <numFmt numFmtId="164" formatCode="&quot;$&quot;#,##0.00"/>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quot;$&quot;#,##0.00"/>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font>
        <i val="0"/>
        <strike val="0"/>
        <outline val="0"/>
        <shadow val="0"/>
        <u val="none"/>
        <vertAlign val="baseline"/>
        <sz val="12"/>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1"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evin\Dropbox\DCPN\Costing%20Documents\Volume%208%20(Mental%20Health)\Analysis\MH%20Tier%201%20Articles%20and%20Costs,%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Review"/>
      <sheetName val="Cost data"/>
      <sheetName val="Table"/>
      <sheetName val="Exchange Rates"/>
      <sheetName val="PPP"/>
      <sheetName val="CPI"/>
      <sheetName val="Regional Inflation"/>
      <sheetName val="Country Classifications"/>
      <sheetName val="MH Tier 1 Articles and Costs, u"/>
    </sheetNames>
    <sheetDataSet>
      <sheetData sheetId="0"/>
      <sheetData sheetId="1" refreshError="1"/>
      <sheetData sheetId="2" refreshError="1"/>
      <sheetData sheetId="3">
        <row r="1">
          <cell r="A1" t="str">
            <v>LCU/US$</v>
          </cell>
          <cell r="B1">
            <v>1960</v>
          </cell>
          <cell r="C1">
            <v>1961</v>
          </cell>
          <cell r="D1">
            <v>1962</v>
          </cell>
          <cell r="E1">
            <v>1963</v>
          </cell>
          <cell r="F1">
            <v>1964</v>
          </cell>
          <cell r="G1">
            <v>1965</v>
          </cell>
          <cell r="H1">
            <v>1966</v>
          </cell>
          <cell r="I1">
            <v>1967</v>
          </cell>
          <cell r="J1">
            <v>1968</v>
          </cell>
          <cell r="K1">
            <v>1969</v>
          </cell>
          <cell r="L1">
            <v>1970</v>
          </cell>
          <cell r="M1">
            <v>1971</v>
          </cell>
          <cell r="N1">
            <v>1972</v>
          </cell>
          <cell r="O1">
            <v>1973</v>
          </cell>
          <cell r="P1">
            <v>1974</v>
          </cell>
          <cell r="Q1">
            <v>1975</v>
          </cell>
          <cell r="R1">
            <v>1976</v>
          </cell>
          <cell r="S1">
            <v>1977</v>
          </cell>
          <cell r="T1">
            <v>1978</v>
          </cell>
          <cell r="U1">
            <v>1979</v>
          </cell>
          <cell r="V1">
            <v>1980</v>
          </cell>
          <cell r="W1">
            <v>1981</v>
          </cell>
          <cell r="X1">
            <v>1982</v>
          </cell>
          <cell r="Y1">
            <v>1983</v>
          </cell>
          <cell r="Z1">
            <v>1984</v>
          </cell>
          <cell r="AA1">
            <v>1985</v>
          </cell>
          <cell r="AB1">
            <v>1986</v>
          </cell>
          <cell r="AC1">
            <v>1987</v>
          </cell>
          <cell r="AD1">
            <v>1988</v>
          </cell>
          <cell r="AE1">
            <v>1989</v>
          </cell>
          <cell r="AF1">
            <v>1990</v>
          </cell>
          <cell r="AG1">
            <v>1991</v>
          </cell>
          <cell r="AH1">
            <v>1992</v>
          </cell>
          <cell r="AI1">
            <v>1993</v>
          </cell>
          <cell r="AJ1">
            <v>1994</v>
          </cell>
          <cell r="AK1">
            <v>1995</v>
          </cell>
          <cell r="AL1">
            <v>1996</v>
          </cell>
          <cell r="AM1">
            <v>1997</v>
          </cell>
          <cell r="AN1">
            <v>1998</v>
          </cell>
          <cell r="AO1">
            <v>1999</v>
          </cell>
          <cell r="AP1">
            <v>2000</v>
          </cell>
          <cell r="AQ1">
            <v>2001</v>
          </cell>
          <cell r="AR1">
            <v>2002</v>
          </cell>
          <cell r="AS1">
            <v>2003</v>
          </cell>
          <cell r="AT1">
            <v>2004</v>
          </cell>
          <cell r="AU1">
            <v>2005</v>
          </cell>
          <cell r="AV1">
            <v>2006</v>
          </cell>
          <cell r="AW1">
            <v>2007</v>
          </cell>
          <cell r="AX1">
            <v>2008</v>
          </cell>
          <cell r="AY1">
            <v>2009</v>
          </cell>
          <cell r="AZ1">
            <v>2010</v>
          </cell>
          <cell r="BA1">
            <v>2011</v>
          </cell>
          <cell r="BB1">
            <v>2012</v>
          </cell>
          <cell r="BC1">
            <v>2013</v>
          </cell>
        </row>
      </sheetData>
      <sheetData sheetId="4">
        <row r="1">
          <cell r="B1">
            <v>1994</v>
          </cell>
          <cell r="C1">
            <v>1995</v>
          </cell>
          <cell r="D1">
            <v>1996</v>
          </cell>
          <cell r="E1">
            <v>1997</v>
          </cell>
          <cell r="F1">
            <v>1998</v>
          </cell>
          <cell r="G1">
            <v>1999</v>
          </cell>
          <cell r="H1">
            <v>2000</v>
          </cell>
          <cell r="I1">
            <v>2001</v>
          </cell>
          <cell r="J1">
            <v>2002</v>
          </cell>
          <cell r="K1">
            <v>2003</v>
          </cell>
          <cell r="L1">
            <v>2004</v>
          </cell>
          <cell r="M1">
            <v>2005</v>
          </cell>
          <cell r="N1">
            <v>2006</v>
          </cell>
          <cell r="O1">
            <v>2007</v>
          </cell>
          <cell r="P1">
            <v>2008</v>
          </cell>
          <cell r="Q1">
            <v>2009</v>
          </cell>
          <cell r="R1">
            <v>2010</v>
          </cell>
          <cell r="S1">
            <v>2011</v>
          </cell>
          <cell r="T1">
            <v>2012</v>
          </cell>
          <cell r="U1">
            <v>2013</v>
          </cell>
        </row>
      </sheetData>
      <sheetData sheetId="5">
        <row r="2">
          <cell r="A2" t="str">
            <v xml:space="preserve">This row is so the numbers will be in number format. Don't delete it. </v>
          </cell>
          <cell r="B2">
            <v>1998</v>
          </cell>
          <cell r="C2">
            <v>1999</v>
          </cell>
          <cell r="D2">
            <v>2000</v>
          </cell>
          <cell r="E2">
            <v>2001</v>
          </cell>
          <cell r="F2">
            <v>2002</v>
          </cell>
          <cell r="G2">
            <v>2003</v>
          </cell>
          <cell r="H2">
            <v>2004</v>
          </cell>
          <cell r="I2">
            <v>2005</v>
          </cell>
          <cell r="J2">
            <v>2006</v>
          </cell>
          <cell r="K2">
            <v>2007</v>
          </cell>
          <cell r="L2">
            <v>2008</v>
          </cell>
          <cell r="M2">
            <v>2009</v>
          </cell>
          <cell r="N2">
            <v>2010</v>
          </cell>
          <cell r="O2">
            <v>2011</v>
          </cell>
          <cell r="P2">
            <v>2012</v>
          </cell>
          <cell r="Q2">
            <v>2013</v>
          </cell>
        </row>
      </sheetData>
      <sheetData sheetId="6">
        <row r="9">
          <cell r="B9">
            <v>2000</v>
          </cell>
          <cell r="C9">
            <v>2001</v>
          </cell>
          <cell r="D9">
            <v>2002</v>
          </cell>
          <cell r="E9">
            <v>2003</v>
          </cell>
          <cell r="F9">
            <v>2004</v>
          </cell>
          <cell r="G9">
            <v>2005</v>
          </cell>
          <cell r="H9">
            <v>2006</v>
          </cell>
          <cell r="I9">
            <v>2007</v>
          </cell>
          <cell r="J9">
            <v>2008</v>
          </cell>
          <cell r="K9">
            <v>2009</v>
          </cell>
          <cell r="L9">
            <v>2010</v>
          </cell>
          <cell r="M9">
            <v>2011</v>
          </cell>
          <cell r="N9">
            <v>2012</v>
          </cell>
        </row>
      </sheetData>
      <sheetData sheetId="7" refreshError="1"/>
      <sheetData sheetId="8" refreshError="1"/>
    </sheetDataSet>
  </externalBook>
</externalLink>
</file>

<file path=xl/tables/table1.xml><?xml version="1.0" encoding="utf-8"?>
<table xmlns="http://schemas.openxmlformats.org/spreadsheetml/2006/main" id="1" name="Costs9" displayName="Costs9" ref="B3:AH140" totalsRowShown="0" headerRowDxfId="34" dataDxfId="33">
  <sortState ref="B4:AG141">
    <sortCondition ref="D1:D139"/>
  </sortState>
  <tableColumns count="33">
    <tableColumn id="28" name="ID #" dataDxfId="32"/>
    <tableColumn id="7" name="Condition" dataDxfId="31">
      <calculatedColumnFormula>IF(Costs9[[#This Row],[Column3]]=D3, "  ",D4)</calculatedColumnFormula>
    </tableColumn>
    <tableColumn id="4" name="Column3" dataDxfId="30"/>
    <tableColumn id="29" name="Author1" dataDxfId="29">
      <calculatedColumnFormula>VLOOKUP(Costs9[[#This Row],[ID '#]], [1]!Articles[#Data], COLUMN([1]!Articles[[#Headers],[Lead Author]]), FALSE)</calculatedColumnFormula>
    </tableColumn>
    <tableColumn id="2" name="Author" dataDxfId="28">
      <calculatedColumnFormula>CONCATENATE(RIGHT(Costs9[Author1],(LEN(Costs9[Author1])-FIND(" ",Costs9[Author1])))," et al. (",Costs9[[#This Row],[Study Year]],")")</calculatedColumnFormula>
    </tableColumn>
    <tableColumn id="3" name="Author      " dataDxfId="27">
      <calculatedColumnFormula>IF(Costs9[Author]=F3, "  ",Costs9[Author])</calculatedColumnFormula>
    </tableColumn>
    <tableColumn id="30" name="Study Year" dataDxfId="26">
      <calculatedColumnFormula>VLOOKUP(Costs9[[#This Row],[ID '#]], [1]!Articles[#Data], COLUMN([1]!Articles[[#Headers],[Study year]]), FALSE)</calculatedColumnFormula>
    </tableColumn>
    <tableColumn id="1" name="Intervention_All" dataDxfId="25">
      <calculatedColumnFormula>Costs9[Intervention Original]&amp;": " &amp;Costs9[Unit]</calculatedColumnFormula>
    </tableColumn>
    <tableColumn id="14" name="Description of Intervention" dataDxfId="24">
      <calculatedColumnFormula>IF(Costs9[Intervention_All]=I3, "   ",Costs9[Intervention_All])</calculatedColumnFormula>
    </tableColumn>
    <tableColumn id="31" name="Study Country" dataDxfId="23">
      <calculatedColumnFormula>VLOOKUP(Costs9[[#This Row],[ID '#]], [1]!Articles[#Data], COLUMN([1]!Articles[[#Headers],[Country/ region]]), FALSE)</calculatedColumnFormula>
    </tableColumn>
    <tableColumn id="32" name="Country/Region" dataDxfId="22">
      <calculatedColumnFormula>IF(Costs9[[#This Row],[Study Country]] = "Multiple", "", Costs9[[#This Row],[Study Country]])</calculatedColumnFormula>
    </tableColumn>
    <tableColumn id="8" name="Intervention Original" dataDxfId="21"/>
    <tableColumn id="9" name="Unit" dataDxfId="20"/>
    <tableColumn id="10" name="Costs Presented" dataDxfId="19" dataCellStyle="Comma"/>
    <tableColumn id="12" name="Unit Presented" dataDxfId="18"/>
    <tableColumn id="13" name="Conversion" dataDxfId="17"/>
    <tableColumn id="15" name="New Unit or Period" dataDxfId="16"/>
    <tableColumn id="25" name="Cost (unit changed if necessary)" dataDxfId="15" dataCellStyle="Currency">
      <calculatedColumnFormula>IF(NOT(ISBLANK(Costs9[[#This Row],[Conversion]])), Costs9[[#This Row],[Conversion]], Costs9[[#This Row],[Costs Presented]])</calculatedColumnFormula>
    </tableColumn>
    <tableColumn id="24" name="Unit or period" dataDxfId="14">
      <calculatedColumnFormula>IF(NOT(ISBLANK(Costs9[[#This Row],[New Unit or Period]])), Costs9[[#This Row],[New Unit or Period]], Costs9[[#This Row],[Unit Presented]])</calculatedColumnFormula>
    </tableColumn>
    <tableColumn id="11" name="Currency" dataDxfId="13">
      <calculatedColumnFormula>Costs9[Currency Country] &amp; "  (" &amp;Costs9[Currency Year] &amp; ")"</calculatedColumnFormula>
    </tableColumn>
    <tableColumn id="26" name="Currency Country" dataDxfId="12">
      <calculatedColumnFormula>VLOOKUP(Costs9[[#This Row],[ID '#]], [1]!Articles[#Data], COLUMN([1]!Articles[[#Headers],[Currency Country]]), FALSE)</calculatedColumnFormula>
    </tableColumn>
    <tableColumn id="27" name="Currency Year" dataDxfId="11">
      <calculatedColumnFormula>VLOOKUP(Costs9[[#This Row],[ID '#]], [1]!Articles[#Data], COLUMN([1]!Articles[[#Headers],[Currency Year]]), FALSE)</calculatedColumnFormula>
    </tableColumn>
    <tableColumn id="34" name="Exchange Rate for US and Currency Country for Listed Year OR PPP if $Int" dataDxfId="10">
      <calculatedColumnFormula>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calculatedColumnFormula>
    </tableColumn>
    <tableColumn id="35" name="US Cost in Listed Year" dataDxfId="9">
      <calculatedColumnFormula>Costs9[[#This Row],[Cost (unit changed if necessary)]]/Costs9[[#This Row],[Exchange Rate for US and Currency Country for Listed Year OR PPP if $Int]]</calculatedColumnFormula>
    </tableColumn>
    <tableColumn id="36" name="Exchange Rate for US and Study Country for Listed Year" dataDxfId="8">
      <calculatedColumnFormula>INDEX([1]!Exchange_Tab[#Data], MATCH(Costs9[[#This Row],[Country/Region]], [1]!Exchange_Tab[Country Name], 0), MATCH(Costs9[[#This Row],[Currency Year]], '[1]Exchange Rates'!$A$1:$BC$1, 0))</calculatedColumnFormula>
    </tableColumn>
    <tableColumn id="37" name="LCU Cost in Listed Year" dataDxfId="7">
      <calculatedColumnFormula>IF(Costs9[[#This Row],[Exchange Rate for US and Study Country for Listed Year]]*Costs9[[#This Row],[US Cost in Listed Year]]=0, NA(), Costs9[[#This Row],[US Cost in Listed Year]]*Costs9[[#This Row],[Exchange Rate for US and Study Country for Listed Year]])</calculatedColumnFormula>
    </tableColumn>
    <tableColumn id="38" name="CPI of 2012 for listed country" dataDxfId="6">
      <calculatedColumnFormula>VLOOKUP(Costs9[[#This Row],[Country/Region]], [1]!CPI_Tab[#Data], COLUMN([1]!CPI_Tab[[#Headers],[2012]]), FALSE)</calculatedColumnFormula>
    </tableColumn>
    <tableColumn id="39" name="CPI of listed year &amp; study country" dataDxfId="5">
      <calculatedColumnFormula>INDEX([1]!CPI_Tab[#Data], MATCH(Costs9[[#This Row],[Country/Region]], [1]!CPI_Tab[Country], FALSE), MATCH(Costs9[[#This Row],[Currency Year]], [1]CPI!$A$2:$Q$2, FALSE))</calculatedColumnFormula>
    </tableColumn>
    <tableColumn id="40" name="Use region? If so, choose. If not, leave blank. " dataDxfId="4"/>
    <tableColumn id="41" name="LCU Cost in 2012 (uses CPI unless region is selected)" dataDxfId="3">
      <calculatedColumnFormula>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calculatedColumnFormula>
    </tableColumn>
    <tableColumn id="42" name="2012 Exchange Rate from Listed Country to US" dataDxfId="2">
      <calculatedColumnFormula>VLOOKUP(Costs9[[#This Row],[Country/Region]], [1]!Exchange_Tab[#Data], COLUMN([1]!Exchange_Tab[[#Headers],[2012]]), FALSE)</calculatedColumnFormula>
    </tableColumn>
    <tableColumn id="43" name="Cost in 2012 USD" dataDxfId="1" dataCellStyle="Currency"/>
    <tableColumn id="44" name="Unit  "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140"/>
  <sheetViews>
    <sheetView showGridLines="0" tabSelected="1" workbookViewId="0">
      <pane ySplit="3" topLeftCell="A10" activePane="bottomLeft" state="frozen"/>
      <selection pane="bottomLeft" activeCell="C11" sqref="C11"/>
    </sheetView>
  </sheetViews>
  <sheetFormatPr defaultColWidth="8.85546875" defaultRowHeight="15" x14ac:dyDescent="0.25"/>
  <cols>
    <col min="1" max="1" width="8" style="1" customWidth="1"/>
    <col min="2" max="2" width="8.85546875" style="1" hidden="1" customWidth="1"/>
    <col min="3" max="3" width="30.42578125" style="1" bestFit="1" customWidth="1"/>
    <col min="4" max="4" width="19.140625" style="1" hidden="1" customWidth="1"/>
    <col min="5" max="6" width="20.28515625" style="1" hidden="1" customWidth="1"/>
    <col min="7" max="7" width="32.42578125" style="1" bestFit="1" customWidth="1"/>
    <col min="8" max="8" width="5.85546875" style="1" hidden="1" customWidth="1"/>
    <col min="9" max="9" width="65.42578125" style="1" hidden="1" customWidth="1"/>
    <col min="10" max="10" width="51.140625" style="1" customWidth="1"/>
    <col min="11" max="11" width="12" style="1" hidden="1" customWidth="1"/>
    <col min="12" max="12" width="32.85546875" style="1" customWidth="1"/>
    <col min="13" max="13" width="70.7109375" style="1" hidden="1" customWidth="1"/>
    <col min="14" max="14" width="112" style="1" hidden="1" customWidth="1"/>
    <col min="15" max="15" width="23.85546875" bestFit="1" customWidth="1"/>
    <col min="16" max="16" width="22.28515625" style="20" bestFit="1" customWidth="1"/>
    <col min="17" max="17" width="12.85546875" style="1" hidden="1" customWidth="1"/>
    <col min="18" max="18" width="13.7109375" style="20" hidden="1" customWidth="1"/>
    <col min="19" max="19" width="12.85546875" style="1" hidden="1" customWidth="1"/>
    <col min="20" max="20" width="20" style="1" hidden="1" customWidth="1"/>
    <col min="21" max="21" width="17.42578125" style="1" bestFit="1" customWidth="1"/>
    <col min="22" max="22" width="13.42578125" style="1" hidden="1" customWidth="1"/>
    <col min="23" max="24" width="8.85546875" style="1" hidden="1" customWidth="1"/>
    <col min="25" max="25" width="18.140625" style="1" hidden="1" customWidth="1"/>
    <col min="26" max="26" width="12.42578125" style="1" hidden="1" customWidth="1"/>
    <col min="27" max="27" width="15.42578125" style="1" hidden="1" customWidth="1"/>
    <col min="28" max="28" width="9.42578125" style="1" hidden="1" customWidth="1"/>
    <col min="29" max="29" width="12.42578125" style="1" hidden="1" customWidth="1"/>
    <col min="30" max="30" width="11.28515625" style="1" hidden="1" customWidth="1"/>
    <col min="31" max="31" width="22.7109375" style="1" hidden="1" customWidth="1"/>
    <col min="32" max="32" width="13.85546875" style="1" hidden="1" customWidth="1"/>
    <col min="33" max="33" width="25.140625" style="1" bestFit="1" customWidth="1"/>
    <col min="34" max="34" width="22.28515625" style="1" bestFit="1" customWidth="1"/>
    <col min="35" max="35" width="15.42578125" style="1" customWidth="1"/>
    <col min="36" max="16384" width="8.85546875" style="1"/>
  </cols>
  <sheetData>
    <row r="1" spans="2:34" ht="19.5" x14ac:dyDescent="0.3">
      <c r="C1" s="2" t="s">
        <v>230</v>
      </c>
      <c r="D1" s="3"/>
      <c r="E1" s="3"/>
      <c r="F1" s="3"/>
      <c r="G1" s="3"/>
      <c r="H1" s="3"/>
      <c r="I1" s="3"/>
      <c r="J1" s="3"/>
      <c r="K1" s="3"/>
      <c r="L1" s="3"/>
      <c r="M1" s="3"/>
      <c r="N1" s="3"/>
      <c r="O1" s="4"/>
      <c r="P1" s="5"/>
      <c r="Q1" s="3"/>
      <c r="R1" s="5"/>
      <c r="S1" s="3"/>
      <c r="T1" s="3"/>
      <c r="U1" s="3"/>
      <c r="V1" s="3"/>
      <c r="W1" s="3"/>
      <c r="X1" s="3"/>
      <c r="Y1" s="3"/>
      <c r="Z1" s="3"/>
      <c r="AA1" s="3"/>
      <c r="AB1" s="3"/>
      <c r="AC1" s="3"/>
      <c r="AD1" s="3"/>
      <c r="AE1" s="3"/>
      <c r="AF1" s="3"/>
      <c r="AG1" s="3"/>
      <c r="AH1" s="3"/>
    </row>
    <row r="3" spans="2:34" s="10" customFormat="1" x14ac:dyDescent="0.25">
      <c r="B3" s="6" t="s">
        <v>0</v>
      </c>
      <c r="C3" s="7" t="s">
        <v>1</v>
      </c>
      <c r="D3" s="7" t="s">
        <v>2</v>
      </c>
      <c r="E3" s="8" t="s">
        <v>3</v>
      </c>
      <c r="F3" s="8" t="s">
        <v>4</v>
      </c>
      <c r="G3" s="8" t="s">
        <v>5</v>
      </c>
      <c r="H3" s="8" t="s">
        <v>6</v>
      </c>
      <c r="I3" s="8" t="s">
        <v>7</v>
      </c>
      <c r="J3" s="8" t="s">
        <v>8</v>
      </c>
      <c r="K3" s="8" t="s">
        <v>9</v>
      </c>
      <c r="L3" s="8" t="s">
        <v>10</v>
      </c>
      <c r="M3" s="8" t="s">
        <v>11</v>
      </c>
      <c r="N3" s="8" t="s">
        <v>12</v>
      </c>
      <c r="O3" s="9" t="s">
        <v>13</v>
      </c>
      <c r="P3" s="8" t="s">
        <v>14</v>
      </c>
      <c r="Q3" s="9" t="s">
        <v>15</v>
      </c>
      <c r="R3" s="8" t="s">
        <v>16</v>
      </c>
      <c r="S3" s="8" t="s">
        <v>17</v>
      </c>
      <c r="T3" s="8" t="s">
        <v>18</v>
      </c>
      <c r="U3" s="8" t="s">
        <v>19</v>
      </c>
      <c r="V3" s="10" t="s">
        <v>20</v>
      </c>
      <c r="W3" s="10" t="s">
        <v>21</v>
      </c>
      <c r="X3" s="1" t="s">
        <v>22</v>
      </c>
      <c r="Y3" s="1" t="s">
        <v>23</v>
      </c>
      <c r="Z3" s="1" t="s">
        <v>24</v>
      </c>
      <c r="AA3" s="1" t="s">
        <v>25</v>
      </c>
      <c r="AB3" s="1" t="s">
        <v>26</v>
      </c>
      <c r="AC3" s="1" t="s">
        <v>27</v>
      </c>
      <c r="AD3" s="11" t="s">
        <v>28</v>
      </c>
      <c r="AE3" s="1" t="s">
        <v>29</v>
      </c>
      <c r="AF3" s="1" t="s">
        <v>30</v>
      </c>
      <c r="AG3" s="12" t="s">
        <v>31</v>
      </c>
      <c r="AH3" s="1" t="s">
        <v>32</v>
      </c>
    </row>
    <row r="4" spans="2:34" ht="31.5" x14ac:dyDescent="0.25">
      <c r="B4" s="13">
        <v>83</v>
      </c>
      <c r="C4" s="14" t="str">
        <f>IF(Costs9[[#This Row],[Column3]]=D3, "  ",D4)</f>
        <v>Autism</v>
      </c>
      <c r="D4" s="15" t="s">
        <v>33</v>
      </c>
      <c r="E4" s="1" t="e">
        <f>VLOOKUP(Costs9[[#This Row],[ID '#]], [1]!Articles[#Data], COLUMN([1]!Articles[[#Headers],[Lead Author]]), FALSE)</f>
        <v>#REF!</v>
      </c>
      <c r="F4" s="1" t="e">
        <f>CONCATENATE(RIGHT(Costs9[Author1],(LEN(Costs9[Author1])-FIND(" ",Costs9[Author1])))," et al. (",Costs9[[#This Row],[Study Year]],")")</f>
        <v>#REF!</v>
      </c>
      <c r="G4" s="1" t="e">
        <f>IF(Costs9[Author]=F3, "  ",Costs9[Author])</f>
        <v>#REF!</v>
      </c>
      <c r="H4" s="1" t="e">
        <f>VLOOKUP(Costs9[[#This Row],[ID '#]], [1]!Articles[#Data], COLUMN([1]!Articles[[#Headers],[Study year]]), FALSE)</f>
        <v>#REF!</v>
      </c>
      <c r="I4" s="16" t="str">
        <f>Costs9[Intervention Original]&amp;": " &amp;Costs9[Unit]</f>
        <v>Health Care: Total family expenditure on ASD related health services (w/o transportation)</v>
      </c>
      <c r="J4" s="17" t="str">
        <f>IF(Costs9[Intervention_All]=I3, "   ",Costs9[Intervention_All])</f>
        <v>Health Care: Total family expenditure on ASD related health services (w/o transportation)</v>
      </c>
      <c r="K4" s="1" t="e">
        <f>VLOOKUP(Costs9[[#This Row],[ID '#]], [1]!Articles[#Data], COLUMN([1]!Articles[[#Headers],[Country/ region]]), FALSE)</f>
        <v>#REF!</v>
      </c>
      <c r="L4" s="1" t="e">
        <f>IF(Costs9[[#This Row],[Study Country]] = "Multiple", "", Costs9[[#This Row],[Study Country]])</f>
        <v>#REF!</v>
      </c>
      <c r="M4" s="1" t="s">
        <v>34</v>
      </c>
      <c r="N4" s="18" t="s">
        <v>35</v>
      </c>
      <c r="O4" s="19">
        <v>14522.05</v>
      </c>
      <c r="P4" s="1" t="s">
        <v>36</v>
      </c>
      <c r="Q4" s="20"/>
      <c r="R4" s="1"/>
      <c r="S4" s="12">
        <f>IF(NOT(ISBLANK(Costs9[[#This Row],[Conversion]])), Costs9[[#This Row],[Conversion]], Costs9[[#This Row],[Costs Presented]])</f>
        <v>14522.05</v>
      </c>
      <c r="T4" s="1" t="str">
        <f>IF(NOT(ISBLANK(Costs9[[#This Row],[New Unit or Period]])), Costs9[[#This Row],[New Unit or Period]], Costs9[[#This Row],[Unit Presented]])</f>
        <v>per patient per year</v>
      </c>
      <c r="U4" s="1" t="e">
        <f>Costs9[Currency Country] &amp; "  (" &amp;Costs9[Currency Year] &amp; ")"</f>
        <v>#REF!</v>
      </c>
      <c r="V4" s="1" t="e">
        <f>VLOOKUP(Costs9[[#This Row],[ID '#]], [1]!Articles[#Data], COLUMN([1]!Articles[[#Headers],[Currency Country]]), FALSE)</f>
        <v>#REF!</v>
      </c>
      <c r="W4" s="1" t="e">
        <f>VLOOKUP(Costs9[[#This Row],[ID '#]], [1]!Articles[#Data], COLUMN([1]!Articles[[#Headers],[Currency Year]]), FALSE)</f>
        <v>#REF!</v>
      </c>
      <c r="X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 s="21" t="e">
        <f>Costs9[[#This Row],[Cost (unit changed if necessary)]]/Costs9[[#This Row],[Exchange Rate for US and Currency Country for Listed Year OR PPP if $Int]]</f>
        <v>#REF!</v>
      </c>
      <c r="Z4" s="21" t="e">
        <f>INDEX([1]!Exchange_Tab[#Data], MATCH(Costs9[[#This Row],[Country/Region]], [1]!Exchange_Tab[Country Name], 0), MATCH(Costs9[[#This Row],[Currency Year]], '[1]Exchange Rates'!$A$1:$BC$1, 0))</f>
        <v>#REF!</v>
      </c>
      <c r="AA4" s="21" t="e">
        <f>IF(Costs9[[#This Row],[Exchange Rate for US and Study Country for Listed Year]]*Costs9[[#This Row],[US Cost in Listed Year]]=0, NA(), Costs9[[#This Row],[US Cost in Listed Year]]*Costs9[[#This Row],[Exchange Rate for US and Study Country for Listed Year]])</f>
        <v>#REF!</v>
      </c>
      <c r="AB4" s="21" t="e">
        <f>VLOOKUP(Costs9[[#This Row],[Country/Region]], [1]!CPI_Tab[#Data], COLUMN([1]!CPI_Tab[[#Headers],[2012]]), FALSE)</f>
        <v>#REF!</v>
      </c>
      <c r="AC4" s="21" t="e">
        <f>INDEX([1]!CPI_Tab[#Data], MATCH(Costs9[[#This Row],[Country/Region]], [1]!CPI_Tab[Country], FALSE), MATCH(Costs9[[#This Row],[Currency Year]], [1]CPI!$A$2:$Q$2, FALSE))</f>
        <v>#REF!</v>
      </c>
      <c r="AD4" s="21"/>
      <c r="AE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 s="21" t="e">
        <f>VLOOKUP(Costs9[[#This Row],[Country/Region]], [1]!Exchange_Tab[#Data], COLUMN([1]!Exchange_Tab[[#Headers],[2012]]), FALSE)</f>
        <v>#REF!</v>
      </c>
      <c r="AG4" s="22">
        <v>2571.899638671618</v>
      </c>
      <c r="AH4" s="21" t="str">
        <f>Costs9[Unit or period]</f>
        <v>per patient per year</v>
      </c>
    </row>
    <row r="5" spans="2:34" ht="31.5" x14ac:dyDescent="0.25">
      <c r="B5" s="13">
        <v>17</v>
      </c>
      <c r="C5" s="14" t="str">
        <f>IF(Costs9[[#This Row],[Column3]]=D4, "  ",D5)</f>
        <v>Bipolar Disorder</v>
      </c>
      <c r="D5" s="15" t="s">
        <v>37</v>
      </c>
      <c r="E5" s="1" t="e">
        <f>VLOOKUP(Costs9[[#This Row],[ID '#]], [1]!Articles[#Data], COLUMN([1]!Articles[[#Headers],[Lead Author]]), FALSE)</f>
        <v>#REF!</v>
      </c>
      <c r="F5" s="1" t="e">
        <f>CONCATENATE(RIGHT(Costs9[Author1],(LEN(Costs9[Author1])-FIND(" ",Costs9[Author1])))," et al. (",Costs9[[#This Row],[Study Year]],")")</f>
        <v>#REF!</v>
      </c>
      <c r="G5" s="1" t="e">
        <f>IF(Costs9[Author]=F4, "  ",Costs9[Author])</f>
        <v>#REF!</v>
      </c>
      <c r="H5" s="1" t="e">
        <f>VLOOKUP(Costs9[[#This Row],[ID '#]], [1]!Articles[#Data], COLUMN([1]!Articles[[#Headers],[Study year]]), FALSE)</f>
        <v>#REF!</v>
      </c>
      <c r="I5" s="23" t="str">
        <f>Costs9[Intervention Original]&amp;": " &amp;Costs9[Unit]</f>
        <v>Drugs and Psychosocial Treatment: 50% Coverage assumed</v>
      </c>
      <c r="J5" s="17" t="str">
        <f>IF(Costs9[Intervention_All]=I4, "   ",Costs9[Intervention_All])</f>
        <v>Drugs and Psychosocial Treatment: 50% Coverage assumed</v>
      </c>
      <c r="K5" s="1" t="e">
        <f>VLOOKUP(Costs9[[#This Row],[ID '#]], [1]!Articles[#Data], COLUMN([1]!Articles[[#Headers],[Country/ region]]), FALSE)</f>
        <v>#REF!</v>
      </c>
      <c r="L5" s="1" t="s">
        <v>38</v>
      </c>
      <c r="M5" s="1" t="s">
        <v>39</v>
      </c>
      <c r="N5" s="1" t="s">
        <v>40</v>
      </c>
      <c r="O5" s="19">
        <v>0.62</v>
      </c>
      <c r="P5" s="1" t="s">
        <v>41</v>
      </c>
      <c r="Q5" s="20"/>
      <c r="R5" s="1"/>
      <c r="S5" s="12">
        <f>IF(NOT(ISBLANK(Costs9[[#This Row],[Conversion]])), Costs9[[#This Row],[Conversion]], Costs9[[#This Row],[Costs Presented]])</f>
        <v>0.62</v>
      </c>
      <c r="T5" s="1" t="str">
        <f>IF(NOT(ISBLANK(Costs9[[#This Row],[New Unit or Period]])), Costs9[[#This Row],[New Unit or Period]], Costs9[[#This Row],[Unit Presented]])</f>
        <v>per capita</v>
      </c>
      <c r="U5" s="1" t="e">
        <f>Costs9[Currency Country] &amp; "  (" &amp;Costs9[Currency Year] &amp; ")"</f>
        <v>#REF!</v>
      </c>
      <c r="V5" s="1" t="e">
        <f>VLOOKUP(Costs9[[#This Row],[ID '#]], [1]!Articles[#Data], COLUMN([1]!Articles[[#Headers],[Currency Country]]), FALSE)</f>
        <v>#REF!</v>
      </c>
      <c r="W5" s="1" t="e">
        <f>VLOOKUP(Costs9[[#This Row],[ID '#]], [1]!Articles[#Data], COLUMN([1]!Articles[[#Headers],[Currency Year]]), FALSE)</f>
        <v>#REF!</v>
      </c>
      <c r="X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 s="21" t="e">
        <f>Costs9[[#This Row],[Cost (unit changed if necessary)]]/Costs9[[#This Row],[Exchange Rate for US and Currency Country for Listed Year OR PPP if $Int]]</f>
        <v>#REF!</v>
      </c>
      <c r="Z5" s="21" t="e">
        <f>INDEX([1]!Exchange_Tab[#Data], MATCH(Costs9[[#This Row],[Country/Region]], [1]!Exchange_Tab[Country Name], 0), MATCH(Costs9[[#This Row],[Currency Year]], '[1]Exchange Rates'!$A$1:$BC$1, 0))</f>
        <v>#REF!</v>
      </c>
      <c r="AA5" s="21" t="e">
        <f>IF(Costs9[[#This Row],[Exchange Rate for US and Study Country for Listed Year]]*Costs9[[#This Row],[US Cost in Listed Year]]=0, NA(), Costs9[[#This Row],[US Cost in Listed Year]]*Costs9[[#This Row],[Exchange Rate for US and Study Country for Listed Year]])</f>
        <v>#REF!</v>
      </c>
      <c r="AB5" s="21" t="e">
        <f>VLOOKUP(Costs9[[#This Row],[Country/Region]], [1]!CPI_Tab[#Data], COLUMN([1]!CPI_Tab[[#Headers],[2012]]), FALSE)</f>
        <v>#REF!</v>
      </c>
      <c r="AC5" s="21" t="e">
        <f>INDEX([1]!CPI_Tab[#Data], MATCH(Costs9[[#This Row],[Country/Region]], [1]!CPI_Tab[Country], FALSE), MATCH(Costs9[[#This Row],[Currency Year]], [1]CPI!$A$2:$Q$2, FALSE))</f>
        <v>#REF!</v>
      </c>
      <c r="AD5" s="21" t="s">
        <v>42</v>
      </c>
      <c r="AE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 s="21" t="e">
        <f>VLOOKUP(Costs9[[#This Row],[Country/Region]], [1]!Exchange_Tab[#Data], COLUMN([1]!Exchange_Tab[[#Headers],[2012]]), FALSE)</f>
        <v>#REF!</v>
      </c>
      <c r="AG5" s="22">
        <v>1.2161348331046877</v>
      </c>
      <c r="AH5" s="21" t="str">
        <f>Costs9[Unit or period]</f>
        <v>per capita</v>
      </c>
    </row>
    <row r="6" spans="2:34" ht="31.5" x14ac:dyDescent="0.25">
      <c r="B6" s="13">
        <v>17</v>
      </c>
      <c r="C6" s="14" t="str">
        <f>IF(Costs9[[#This Row],[Column3]]=D5, "  ",D6)</f>
        <v xml:space="preserve">  </v>
      </c>
      <c r="D6" s="15" t="s">
        <v>37</v>
      </c>
      <c r="E6" s="1" t="e">
        <f>VLOOKUP(Costs9[[#This Row],[ID '#]], [1]!Articles[#Data], COLUMN([1]!Articles[[#Headers],[Lead Author]]), FALSE)</f>
        <v>#REF!</v>
      </c>
      <c r="F6" s="1" t="e">
        <f>CONCATENATE(RIGHT(Costs9[Author1],(LEN(Costs9[Author1])-FIND(" ",Costs9[Author1])))," et al. (",Costs9[[#This Row],[Study Year]],")")</f>
        <v>#REF!</v>
      </c>
      <c r="G6" s="1" t="e">
        <f>IF(Costs9[Author]=F5, "  ",Costs9[Author])</f>
        <v>#REF!</v>
      </c>
      <c r="H6" s="1" t="e">
        <f>VLOOKUP(Costs9[[#This Row],[ID '#]], [1]!Articles[#Data], COLUMN([1]!Articles[[#Headers],[Study year]]), FALSE)</f>
        <v>#REF!</v>
      </c>
      <c r="I6" s="23" t="str">
        <f>Costs9[Intervention Original]&amp;": " &amp;Costs9[Unit]</f>
        <v>Drugs and Psychosocial Treatment:  50% Coverage assumed</v>
      </c>
      <c r="J6" s="17" t="str">
        <f>IF(Costs9[Intervention_All]=I5, "   ",Costs9[Intervention_All])</f>
        <v>Drugs and Psychosocial Treatment:  50% Coverage assumed</v>
      </c>
      <c r="K6" s="1" t="e">
        <f>VLOOKUP(Costs9[[#This Row],[ID '#]], [1]!Articles[#Data], COLUMN([1]!Articles[[#Headers],[Country/ region]]), FALSE)</f>
        <v>#REF!</v>
      </c>
      <c r="L6" s="1" t="s">
        <v>43</v>
      </c>
      <c r="M6" s="1" t="s">
        <v>39</v>
      </c>
      <c r="N6" s="1" t="s">
        <v>44</v>
      </c>
      <c r="O6" s="19">
        <v>0.71</v>
      </c>
      <c r="P6" s="1" t="s">
        <v>41</v>
      </c>
      <c r="Q6" s="20"/>
      <c r="R6" s="1"/>
      <c r="S6" s="12">
        <f>IF(NOT(ISBLANK(Costs9[[#This Row],[Conversion]])), Costs9[[#This Row],[Conversion]], Costs9[[#This Row],[Costs Presented]])</f>
        <v>0.71</v>
      </c>
      <c r="T6" s="1" t="str">
        <f>IF(NOT(ISBLANK(Costs9[[#This Row],[New Unit or Period]])), Costs9[[#This Row],[New Unit or Period]], Costs9[[#This Row],[Unit Presented]])</f>
        <v>per capita</v>
      </c>
      <c r="U6" s="1" t="e">
        <f>Costs9[Currency Country] &amp; "  (" &amp;Costs9[Currency Year] &amp; ")"</f>
        <v>#REF!</v>
      </c>
      <c r="V6" s="1" t="e">
        <f>VLOOKUP(Costs9[[#This Row],[ID '#]], [1]!Articles[#Data], COLUMN([1]!Articles[[#Headers],[Currency Country]]), FALSE)</f>
        <v>#REF!</v>
      </c>
      <c r="W6" s="1" t="e">
        <f>VLOOKUP(Costs9[[#This Row],[ID '#]], [1]!Articles[#Data], COLUMN([1]!Articles[[#Headers],[Currency Year]]), FALSE)</f>
        <v>#REF!</v>
      </c>
      <c r="X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 s="21" t="e">
        <f>Costs9[[#This Row],[Cost (unit changed if necessary)]]/Costs9[[#This Row],[Exchange Rate for US and Currency Country for Listed Year OR PPP if $Int]]</f>
        <v>#REF!</v>
      </c>
      <c r="Z6" s="21" t="e">
        <f>INDEX([1]!Exchange_Tab[#Data], MATCH(Costs9[[#This Row],[Country/Region]], [1]!Exchange_Tab[Country Name], 0), MATCH(Costs9[[#This Row],[Currency Year]], '[1]Exchange Rates'!$A$1:$BC$1, 0))</f>
        <v>#REF!</v>
      </c>
      <c r="AA6" s="21" t="e">
        <f>IF(Costs9[[#This Row],[Exchange Rate for US and Study Country for Listed Year]]*Costs9[[#This Row],[US Cost in Listed Year]]=0, NA(), Costs9[[#This Row],[US Cost in Listed Year]]*Costs9[[#This Row],[Exchange Rate for US and Study Country for Listed Year]])</f>
        <v>#REF!</v>
      </c>
      <c r="AB6" s="21" t="e">
        <f>VLOOKUP(Costs9[[#This Row],[Country/Region]], [1]!CPI_Tab[#Data], COLUMN([1]!CPI_Tab[[#Headers],[2012]]), FALSE)</f>
        <v>#REF!</v>
      </c>
      <c r="AC6" s="21" t="e">
        <f>INDEX([1]!CPI_Tab[#Data], MATCH(Costs9[[#This Row],[Country/Region]], [1]!CPI_Tab[Country], FALSE), MATCH(Costs9[[#This Row],[Currency Year]], [1]CPI!$A$2:$Q$2, FALSE))</f>
        <v>#REF!</v>
      </c>
      <c r="AD6" s="21" t="s">
        <v>45</v>
      </c>
      <c r="AE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 s="21" t="e">
        <f>VLOOKUP(Costs9[[#This Row],[Country/Region]], [1]!Exchange_Tab[#Data], COLUMN([1]!Exchange_Tab[[#Headers],[2012]]), FALSE)</f>
        <v>#REF!</v>
      </c>
      <c r="AG6" s="22">
        <v>1.0407683893121555</v>
      </c>
      <c r="AH6" s="21" t="str">
        <f>Costs9[Unit or period]</f>
        <v>per capita</v>
      </c>
    </row>
    <row r="7" spans="2:34" ht="15.75" x14ac:dyDescent="0.25">
      <c r="B7" s="13">
        <v>80</v>
      </c>
      <c r="C7" s="14" t="str">
        <f>IF(Costs9[[#This Row],[Column3]]=D6, "  ",D7)</f>
        <v>Cerebral Palsy</v>
      </c>
      <c r="D7" s="15" t="s">
        <v>46</v>
      </c>
      <c r="E7" s="1" t="e">
        <f>VLOOKUP(Costs9[[#This Row],[ID '#]], [1]!Articles[#Data], COLUMN([1]!Articles[[#Headers],[Lead Author]]), FALSE)</f>
        <v>#REF!</v>
      </c>
      <c r="F7" s="1" t="e">
        <f>CONCATENATE(RIGHT(Costs9[Author1],(LEN(Costs9[Author1])-FIND(" ",Costs9[Author1])))," et al. (",Costs9[[#This Row],[Study Year]],")")</f>
        <v>#REF!</v>
      </c>
      <c r="G7" s="1" t="e">
        <f>IF(Costs9[Author]=F6, "  ",Costs9[Author])</f>
        <v>#REF!</v>
      </c>
      <c r="H7" s="1" t="e">
        <f>VLOOKUP(Costs9[[#This Row],[ID '#]], [1]!Articles[#Data], COLUMN([1]!Articles[[#Headers],[Study year]]), FALSE)</f>
        <v>#REF!</v>
      </c>
      <c r="I7" s="16" t="str">
        <f>Costs9[Intervention Original]&amp;": " &amp;Costs9[Unit]</f>
        <v>Health Care: Direct healthcare costs</v>
      </c>
      <c r="J7" s="17" t="str">
        <f>IF(Costs9[Intervention_All]=I6, "   ",Costs9[Intervention_All])</f>
        <v>Health Care: Direct healthcare costs</v>
      </c>
      <c r="K7" s="1" t="e">
        <f>VLOOKUP(Costs9[[#This Row],[ID '#]], [1]!Articles[#Data], COLUMN([1]!Articles[[#Headers],[Country/ region]]), FALSE)</f>
        <v>#REF!</v>
      </c>
      <c r="L7" s="1" t="e">
        <f>IF(Costs9[[#This Row],[Study Country]] = "Multiple", "", Costs9[[#This Row],[Study Country]])</f>
        <v>#REF!</v>
      </c>
      <c r="M7" s="1" t="s">
        <v>34</v>
      </c>
      <c r="N7" s="18" t="s">
        <v>47</v>
      </c>
      <c r="O7" s="19">
        <v>2071</v>
      </c>
      <c r="P7" s="1" t="s">
        <v>48</v>
      </c>
      <c r="Q7" s="20"/>
      <c r="R7" s="1"/>
      <c r="S7" s="12">
        <f>IF(NOT(ISBLANK(Costs9[[#This Row],[Conversion]])), Costs9[[#This Row],[Conversion]], Costs9[[#This Row],[Costs Presented]])</f>
        <v>2071</v>
      </c>
      <c r="T7" s="1" t="str">
        <f>IF(NOT(ISBLANK(Costs9[[#This Row],[New Unit or Period]])), Costs9[[#This Row],[New Unit or Period]], Costs9[[#This Row],[Unit Presented]])</f>
        <v>per patient per lifetime</v>
      </c>
      <c r="U7" s="1" t="e">
        <f>Costs9[Currency Country] &amp; "  (" &amp;Costs9[Currency Year] &amp; ")"</f>
        <v>#REF!</v>
      </c>
      <c r="V7" s="1" t="e">
        <f>VLOOKUP(Costs9[[#This Row],[ID '#]], [1]!Articles[#Data], COLUMN([1]!Articles[[#Headers],[Currency Country]]), FALSE)</f>
        <v>#REF!</v>
      </c>
      <c r="W7" s="1" t="e">
        <f>VLOOKUP(Costs9[[#This Row],[ID '#]], [1]!Articles[#Data], COLUMN([1]!Articles[[#Headers],[Currency Year]]), FALSE)</f>
        <v>#REF!</v>
      </c>
      <c r="X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 s="21" t="e">
        <f>Costs9[[#This Row],[Cost (unit changed if necessary)]]/Costs9[[#This Row],[Exchange Rate for US and Currency Country for Listed Year OR PPP if $Int]]</f>
        <v>#REF!</v>
      </c>
      <c r="Z7" s="21" t="e">
        <f>INDEX([1]!Exchange_Tab[#Data], MATCH(Costs9[[#This Row],[Country/Region]], [1]!Exchange_Tab[Country Name], 0), MATCH(Costs9[[#This Row],[Currency Year]], '[1]Exchange Rates'!$A$1:$BC$1, 0))</f>
        <v>#REF!</v>
      </c>
      <c r="AA7" s="21" t="e">
        <f>IF(Costs9[[#This Row],[Exchange Rate for US and Study Country for Listed Year]]*Costs9[[#This Row],[US Cost in Listed Year]]=0, NA(), Costs9[[#This Row],[US Cost in Listed Year]]*Costs9[[#This Row],[Exchange Rate for US and Study Country for Listed Year]])</f>
        <v>#REF!</v>
      </c>
      <c r="AB7" s="21" t="e">
        <f>VLOOKUP(Costs9[[#This Row],[Country/Region]], [1]!CPI_Tab[#Data], COLUMN([1]!CPI_Tab[[#Headers],[2012]]), FALSE)</f>
        <v>#REF!</v>
      </c>
      <c r="AC7" s="21" t="e">
        <f>INDEX([1]!CPI_Tab[#Data], MATCH(Costs9[[#This Row],[Country/Region]], [1]!CPI_Tab[Country], FALSE), MATCH(Costs9[[#This Row],[Currency Year]], [1]CPI!$A$2:$Q$2, FALSE))</f>
        <v>#REF!</v>
      </c>
      <c r="AD7" s="21"/>
      <c r="AE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 s="21" t="e">
        <f>VLOOKUP(Costs9[[#This Row],[Country/Region]], [1]!Exchange_Tab[#Data], COLUMN([1]!Exchange_Tab[[#Headers],[2012]]), FALSE)</f>
        <v>#REF!</v>
      </c>
      <c r="AG7" s="22">
        <v>3453.4948104498758</v>
      </c>
      <c r="AH7" s="21" t="str">
        <f>Costs9[Unit or period]</f>
        <v>per patient per lifetime</v>
      </c>
    </row>
    <row r="8" spans="2:34" ht="15.75" x14ac:dyDescent="0.25">
      <c r="B8" s="13">
        <v>1</v>
      </c>
      <c r="C8" s="14" t="str">
        <f>IF(Costs9[[#This Row],[Column3]]=D7, "  ",D8)</f>
        <v>Dementia</v>
      </c>
      <c r="D8" s="15" t="s">
        <v>49</v>
      </c>
      <c r="E8" s="1" t="e">
        <f>VLOOKUP(Costs9[[#This Row],[ID '#]], [1]!Articles[#Data], COLUMN([1]!Articles[[#Headers],[Lead Author]]), FALSE)</f>
        <v>#REF!</v>
      </c>
      <c r="F8" s="1" t="e">
        <f>CONCATENATE(RIGHT(Costs9[Author1],(LEN(Costs9[Author1])-FIND(" ",Costs9[Author1])))," et al. (",Costs9[[#This Row],[Study Year]],")")</f>
        <v>#REF!</v>
      </c>
      <c r="G8" s="1" t="e">
        <f>IF(Costs9[Author]=F7, "  ",Costs9[Author])</f>
        <v>#REF!</v>
      </c>
      <c r="H8" s="1" t="e">
        <f>VLOOKUP(Costs9[[#This Row],[ID '#]], [1]!Articles[#Data], COLUMN([1]!Articles[[#Headers],[Study year]]), FALSE)</f>
        <v>#REF!</v>
      </c>
      <c r="I8" s="16" t="str">
        <f>Costs9[Intervention Original]&amp;": " &amp;Costs9[Unit]</f>
        <v>AD Community Dwelling: Total Direct Costs</v>
      </c>
      <c r="J8" s="17" t="str">
        <f>IF(Costs9[Intervention_All]=I7, "   ",Costs9[Intervention_All])</f>
        <v>AD Community Dwelling: Total Direct Costs</v>
      </c>
      <c r="K8" s="1" t="e">
        <f>VLOOKUP(Costs9[[#This Row],[ID '#]], [1]!Articles[#Data], COLUMN([1]!Articles[[#Headers],[Country/ region]]), FALSE)</f>
        <v>#REF!</v>
      </c>
      <c r="L8" s="1" t="e">
        <f>IF(Costs9[[#This Row],[Study Country]] = "Multiple", "", Costs9[[#This Row],[Study Country]])</f>
        <v>#REF!</v>
      </c>
      <c r="M8" s="1" t="s">
        <v>50</v>
      </c>
      <c r="N8" s="18" t="s">
        <v>51</v>
      </c>
      <c r="O8" s="19">
        <v>797.3</v>
      </c>
      <c r="P8" s="1" t="s">
        <v>52</v>
      </c>
      <c r="Q8" s="20">
        <f>(O8*4)</f>
        <v>3189.2</v>
      </c>
      <c r="R8" s="1" t="s">
        <v>53</v>
      </c>
      <c r="S8" s="12">
        <f>IF(NOT(ISBLANK(Costs9[[#This Row],[Conversion]])), Costs9[[#This Row],[Conversion]], Costs9[[#This Row],[Costs Presented]])</f>
        <v>3189.2</v>
      </c>
      <c r="T8" s="1" t="str">
        <f>IF(NOT(ISBLANK(Costs9[[#This Row],[New Unit or Period]])), Costs9[[#This Row],[New Unit or Period]], Costs9[[#This Row],[Unit Presented]])</f>
        <v>per year</v>
      </c>
      <c r="U8" s="1" t="e">
        <f>Costs9[Currency Country] &amp; "  (" &amp;Costs9[Currency Year] &amp; ")"</f>
        <v>#REF!</v>
      </c>
      <c r="V8" s="1" t="e">
        <f>VLOOKUP(Costs9[[#This Row],[ID '#]], [1]!Articles[#Data], COLUMN([1]!Articles[[#Headers],[Currency Country]]), FALSE)</f>
        <v>#REF!</v>
      </c>
      <c r="W8" s="1" t="e">
        <f>VLOOKUP(Costs9[[#This Row],[ID '#]], [1]!Articles[#Data], COLUMN([1]!Articles[[#Headers],[Currency Year]]), FALSE)</f>
        <v>#REF!</v>
      </c>
      <c r="X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 s="21" t="e">
        <f>Costs9[[#This Row],[Cost (unit changed if necessary)]]/Costs9[[#This Row],[Exchange Rate for US and Currency Country for Listed Year OR PPP if $Int]]</f>
        <v>#REF!</v>
      </c>
      <c r="Z8" s="21" t="e">
        <f>INDEX([1]!Exchange_Tab[#Data], MATCH(Costs9[[#This Row],[Country/Region]], [1]!Exchange_Tab[Country Name], 0), MATCH(Costs9[[#This Row],[Currency Year]], '[1]Exchange Rates'!$A$1:$BC$1, 0))</f>
        <v>#REF!</v>
      </c>
      <c r="AA8" s="21" t="e">
        <f>IF(Costs9[[#This Row],[Exchange Rate for US and Study Country for Listed Year]]*Costs9[[#This Row],[US Cost in Listed Year]]=0, NA(), Costs9[[#This Row],[US Cost in Listed Year]]*Costs9[[#This Row],[Exchange Rate for US and Study Country for Listed Year]])</f>
        <v>#REF!</v>
      </c>
      <c r="AB8" s="21" t="e">
        <f>VLOOKUP(Costs9[[#This Row],[Country/Region]], [1]!CPI_Tab[#Data], COLUMN([1]!CPI_Tab[[#Headers],[2012]]), FALSE)</f>
        <v>#REF!</v>
      </c>
      <c r="AC8" s="21" t="e">
        <f>INDEX([1]!CPI_Tab[#Data], MATCH(Costs9[[#This Row],[Country/Region]], [1]!CPI_Tab[Country], FALSE), MATCH(Costs9[[#This Row],[Currency Year]], [1]CPI!$A$2:$Q$2, FALSE))</f>
        <v>#REF!</v>
      </c>
      <c r="AD8" s="21"/>
      <c r="AE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 s="21" t="e">
        <f>VLOOKUP(Costs9[[#This Row],[Country/Region]], [1]!Exchange_Tab[#Data], COLUMN([1]!Exchange_Tab[[#Headers],[2012]]), FALSE)</f>
        <v>#REF!</v>
      </c>
      <c r="AG8" s="22">
        <v>2134.5174243264978</v>
      </c>
      <c r="AH8" s="21" t="str">
        <f>Costs9[Unit or period]</f>
        <v>per year</v>
      </c>
    </row>
    <row r="9" spans="2:34" ht="15.75" x14ac:dyDescent="0.25">
      <c r="B9" s="13">
        <v>1</v>
      </c>
      <c r="C9" s="14" t="str">
        <f>IF(Costs9[[#This Row],[Column3]]=D8, "  ",D9)</f>
        <v xml:space="preserve">  </v>
      </c>
      <c r="D9" s="15" t="s">
        <v>49</v>
      </c>
      <c r="E9" s="1" t="e">
        <f>VLOOKUP(Costs9[[#This Row],[ID '#]], [1]!Articles[#Data], COLUMN([1]!Articles[[#Headers],[Lead Author]]), FALSE)</f>
        <v>#REF!</v>
      </c>
      <c r="F9" s="1" t="e">
        <f>CONCATENATE(RIGHT(Costs9[Author1],(LEN(Costs9[Author1])-FIND(" ",Costs9[Author1])))," et al. (",Costs9[[#This Row],[Study Year]],")")</f>
        <v>#REF!</v>
      </c>
      <c r="G9" s="1" t="e">
        <f>IF(Costs9[Author]=F8, "  ",Costs9[Author])</f>
        <v>#REF!</v>
      </c>
      <c r="H9" s="1" t="e">
        <f>VLOOKUP(Costs9[[#This Row],[ID '#]], [1]!Articles[#Data], COLUMN([1]!Articles[[#Headers],[Study year]]), FALSE)</f>
        <v>#REF!</v>
      </c>
      <c r="I9" s="16" t="str">
        <f>Costs9[Intervention Original]&amp;": " &amp;Costs9[Unit]</f>
        <v>Institutionalized Dwelling: Total Direct Costs</v>
      </c>
      <c r="J9" s="17" t="str">
        <f>IF(Costs9[Intervention_All]=I8, "   ",Costs9[Intervention_All])</f>
        <v>Institutionalized Dwelling: Total Direct Costs</v>
      </c>
      <c r="K9" s="1" t="e">
        <f>VLOOKUP(Costs9[[#This Row],[ID '#]], [1]!Articles[#Data], COLUMN([1]!Articles[[#Headers],[Country/ region]]), FALSE)</f>
        <v>#REF!</v>
      </c>
      <c r="L9" s="1" t="e">
        <f>IF(Costs9[[#This Row],[Study Country]] = "Multiple", "", Costs9[[#This Row],[Study Country]])</f>
        <v>#REF!</v>
      </c>
      <c r="M9" s="1" t="s">
        <v>54</v>
      </c>
      <c r="N9" s="18" t="s">
        <v>51</v>
      </c>
      <c r="O9" s="19">
        <v>3611.9</v>
      </c>
      <c r="P9" s="1" t="s">
        <v>52</v>
      </c>
      <c r="Q9" s="20">
        <f>(O9*4)</f>
        <v>14447.6</v>
      </c>
      <c r="R9" s="1" t="s">
        <v>53</v>
      </c>
      <c r="S9" s="12">
        <f>IF(NOT(ISBLANK(Costs9[[#This Row],[Conversion]])), Costs9[[#This Row],[Conversion]], Costs9[[#This Row],[Costs Presented]])</f>
        <v>14447.6</v>
      </c>
      <c r="T9" s="1" t="str">
        <f>IF(NOT(ISBLANK(Costs9[[#This Row],[New Unit or Period]])), Costs9[[#This Row],[New Unit or Period]], Costs9[[#This Row],[Unit Presented]])</f>
        <v>per year</v>
      </c>
      <c r="U9" s="1" t="e">
        <f>Costs9[Currency Country] &amp; "  (" &amp;Costs9[Currency Year] &amp; ")"</f>
        <v>#REF!</v>
      </c>
      <c r="V9" s="1" t="e">
        <f>VLOOKUP(Costs9[[#This Row],[ID '#]], [1]!Articles[#Data], COLUMN([1]!Articles[[#Headers],[Currency Country]]), FALSE)</f>
        <v>#REF!</v>
      </c>
      <c r="W9" s="1" t="e">
        <f>VLOOKUP(Costs9[[#This Row],[ID '#]], [1]!Articles[#Data], COLUMN([1]!Articles[[#Headers],[Currency Year]]), FALSE)</f>
        <v>#REF!</v>
      </c>
      <c r="X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 s="21" t="e">
        <f>Costs9[[#This Row],[Cost (unit changed if necessary)]]/Costs9[[#This Row],[Exchange Rate for US and Currency Country for Listed Year OR PPP if $Int]]</f>
        <v>#REF!</v>
      </c>
      <c r="Z9" s="21" t="e">
        <f>INDEX([1]!Exchange_Tab[#Data], MATCH(Costs9[[#This Row],[Country/Region]], [1]!Exchange_Tab[Country Name], 0), MATCH(Costs9[[#This Row],[Currency Year]], '[1]Exchange Rates'!$A$1:$BC$1, 0))</f>
        <v>#REF!</v>
      </c>
      <c r="AA9" s="21" t="e">
        <f>IF(Costs9[[#This Row],[Exchange Rate for US and Study Country for Listed Year]]*Costs9[[#This Row],[US Cost in Listed Year]]=0, NA(), Costs9[[#This Row],[US Cost in Listed Year]]*Costs9[[#This Row],[Exchange Rate for US and Study Country for Listed Year]])</f>
        <v>#REF!</v>
      </c>
      <c r="AB9" s="21" t="e">
        <f>VLOOKUP(Costs9[[#This Row],[Country/Region]], [1]!CPI_Tab[#Data], COLUMN([1]!CPI_Tab[[#Headers],[2012]]), FALSE)</f>
        <v>#REF!</v>
      </c>
      <c r="AC9" s="21" t="e">
        <f>INDEX([1]!CPI_Tab[#Data], MATCH(Costs9[[#This Row],[Country/Region]], [1]!CPI_Tab[Country], FALSE), MATCH(Costs9[[#This Row],[Currency Year]], [1]CPI!$A$2:$Q$2, FALSE))</f>
        <v>#REF!</v>
      </c>
      <c r="AD9" s="21"/>
      <c r="AE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 s="21" t="e">
        <f>VLOOKUP(Costs9[[#This Row],[Country/Region]], [1]!Exchange_Tab[#Data], COLUMN([1]!Exchange_Tab[[#Headers],[2012]]), FALSE)</f>
        <v>#REF!</v>
      </c>
      <c r="AG9" s="22">
        <v>9669.7146430764824</v>
      </c>
      <c r="AH9" s="21" t="str">
        <f>Costs9[Unit or period]</f>
        <v>per year</v>
      </c>
    </row>
    <row r="10" spans="2:34" ht="31.5" x14ac:dyDescent="0.25">
      <c r="B10" s="13">
        <v>71</v>
      </c>
      <c r="C10" s="14" t="str">
        <f>IF(Costs9[[#This Row],[Column3]]=D9, "  ",D10)</f>
        <v xml:space="preserve">  </v>
      </c>
      <c r="D10" s="15" t="s">
        <v>49</v>
      </c>
      <c r="E10" s="1" t="e">
        <f>VLOOKUP(Costs9[[#This Row],[ID '#]], [1]!Articles[#Data], COLUMN([1]!Articles[[#Headers],[Lead Author]]), FALSE)</f>
        <v>#REF!</v>
      </c>
      <c r="F10" s="1" t="e">
        <f>CONCATENATE(RIGHT(Costs9[Author1],(LEN(Costs9[Author1])-FIND(" ",Costs9[Author1])))," et al. (",Costs9[[#This Row],[Study Year]],")")</f>
        <v>#REF!</v>
      </c>
      <c r="G10" s="1" t="e">
        <f>IF(Costs9[Author]=F9, "  ",Costs9[Author])</f>
        <v>#REF!</v>
      </c>
      <c r="H10" s="1" t="e">
        <f>VLOOKUP(Costs9[[#This Row],[ID '#]], [1]!Articles[#Data], COLUMN([1]!Articles[[#Headers],[Study year]]), FALSE)</f>
        <v>#REF!</v>
      </c>
      <c r="I10" s="23" t="str">
        <f>Costs9[Intervention Original]&amp;": " &amp;Costs9[Unit]</f>
        <v>Health Care to Treat DAT: Inpatient, Outpatient, Materials, Drugs, Caregivers</v>
      </c>
      <c r="J10" s="17" t="str">
        <f>IF(Costs9[Intervention_All]=I9, "   ",Costs9[Intervention_All])</f>
        <v>Health Care to Treat DAT: Inpatient, Outpatient, Materials, Drugs, Caregivers</v>
      </c>
      <c r="K10" s="1" t="e">
        <f>VLOOKUP(Costs9[[#This Row],[ID '#]], [1]!Articles[#Data], COLUMN([1]!Articles[[#Headers],[Country/ region]]), FALSE)</f>
        <v>#REF!</v>
      </c>
      <c r="L10" s="1" t="e">
        <f>IF(Costs9[[#This Row],[Study Country]] = "Multiple", "", Costs9[[#This Row],[Study Country]])</f>
        <v>#REF!</v>
      </c>
      <c r="M10" s="1" t="s">
        <v>55</v>
      </c>
      <c r="N10" s="1" t="s">
        <v>56</v>
      </c>
      <c r="O10" s="19">
        <v>4625.1000000000004</v>
      </c>
      <c r="P10" s="1" t="s">
        <v>53</v>
      </c>
      <c r="Q10" s="20"/>
      <c r="R10" s="1"/>
      <c r="S10" s="12">
        <f>IF(NOT(ISBLANK(Costs9[[#This Row],[Conversion]])), Costs9[[#This Row],[Conversion]], Costs9[[#This Row],[Costs Presented]])</f>
        <v>4625.1000000000004</v>
      </c>
      <c r="T10" s="1" t="str">
        <f>IF(NOT(ISBLANK(Costs9[[#This Row],[New Unit or Period]])), Costs9[[#This Row],[New Unit or Period]], Costs9[[#This Row],[Unit Presented]])</f>
        <v>per year</v>
      </c>
      <c r="U10" s="1" t="e">
        <f>Costs9[Currency Country] &amp; "  (" &amp;Costs9[Currency Year] &amp; ")"</f>
        <v>#REF!</v>
      </c>
      <c r="V10" s="1" t="e">
        <f>VLOOKUP(Costs9[[#This Row],[ID '#]], [1]!Articles[#Data], COLUMN([1]!Articles[[#Headers],[Currency Country]]), FALSE)</f>
        <v>#REF!</v>
      </c>
      <c r="W10" s="1" t="e">
        <f>VLOOKUP(Costs9[[#This Row],[ID '#]], [1]!Articles[#Data], COLUMN([1]!Articles[[#Headers],[Currency Year]]), FALSE)</f>
        <v>#REF!</v>
      </c>
      <c r="X1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 s="21" t="e">
        <f>Costs9[[#This Row],[Cost (unit changed if necessary)]]/Costs9[[#This Row],[Exchange Rate for US and Currency Country for Listed Year OR PPP if $Int]]</f>
        <v>#REF!</v>
      </c>
      <c r="Z10" s="21" t="e">
        <f>INDEX([1]!Exchange_Tab[#Data], MATCH(Costs9[[#This Row],[Country/Region]], [1]!Exchange_Tab[Country Name], 0), MATCH(Costs9[[#This Row],[Currency Year]], '[1]Exchange Rates'!$A$1:$BC$1, 0))</f>
        <v>#REF!</v>
      </c>
      <c r="AA10" s="21" t="e">
        <f>IF(Costs9[[#This Row],[Exchange Rate for US and Study Country for Listed Year]]*Costs9[[#This Row],[US Cost in Listed Year]]=0, NA(), Costs9[[#This Row],[US Cost in Listed Year]]*Costs9[[#This Row],[Exchange Rate for US and Study Country for Listed Year]])</f>
        <v>#REF!</v>
      </c>
      <c r="AB10" s="21" t="e">
        <f>VLOOKUP(Costs9[[#This Row],[Country/Region]], [1]!CPI_Tab[#Data], COLUMN([1]!CPI_Tab[[#Headers],[2012]]), FALSE)</f>
        <v>#REF!</v>
      </c>
      <c r="AC10" s="21" t="e">
        <f>INDEX([1]!CPI_Tab[#Data], MATCH(Costs9[[#This Row],[Country/Region]], [1]!CPI_Tab[Country], FALSE), MATCH(Costs9[[#This Row],[Currency Year]], [1]CPI!$A$2:$Q$2, FALSE))</f>
        <v>#REF!</v>
      </c>
      <c r="AD10" s="21"/>
      <c r="AE1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 s="21" t="e">
        <f>VLOOKUP(Costs9[[#This Row],[Country/Region]], [1]!Exchange_Tab[#Data], COLUMN([1]!Exchange_Tab[[#Headers],[2012]]), FALSE)</f>
        <v>#REF!</v>
      </c>
      <c r="AG10" s="22">
        <v>4545.4693596960151</v>
      </c>
      <c r="AH10" s="21" t="str">
        <f>Costs9[Unit or period]</f>
        <v>per year</v>
      </c>
    </row>
    <row r="11" spans="2:34" ht="31.5" x14ac:dyDescent="0.25">
      <c r="B11" s="13">
        <v>71</v>
      </c>
      <c r="C11" s="14" t="str">
        <f>IF(Costs9[[#This Row],[Column3]]=D10, "  ",D11)</f>
        <v xml:space="preserve">  </v>
      </c>
      <c r="D11" s="15" t="s">
        <v>49</v>
      </c>
      <c r="E11" s="1" t="e">
        <f>VLOOKUP(Costs9[[#This Row],[ID '#]], [1]!Articles[#Data], COLUMN([1]!Articles[[#Headers],[Lead Author]]), FALSE)</f>
        <v>#REF!</v>
      </c>
      <c r="F11" s="1" t="e">
        <f>CONCATENATE(RIGHT(Costs9[Author1],(LEN(Costs9[Author1])-FIND(" ",Costs9[Author1])))," et al. (",Costs9[[#This Row],[Study Year]],")")</f>
        <v>#REF!</v>
      </c>
      <c r="G11" s="1" t="e">
        <f>IF(Costs9[Author]=F10, "  ",Costs9[Author])</f>
        <v>#REF!</v>
      </c>
      <c r="H11" s="1" t="e">
        <f>VLOOKUP(Costs9[[#This Row],[ID '#]], [1]!Articles[#Data], COLUMN([1]!Articles[[#Headers],[Study year]]), FALSE)</f>
        <v>#REF!</v>
      </c>
      <c r="I11" s="23" t="str">
        <f>Costs9[Intervention Original]&amp;": " &amp;Costs9[Unit]</f>
        <v>Health Care to Treat FTD: Inpatient, Outpatient, Materials, Drugs, Caregivers</v>
      </c>
      <c r="J11" s="17" t="str">
        <f>IF(Costs9[Intervention_All]=I10, "   ",Costs9[Intervention_All])</f>
        <v>Health Care to Treat FTD: Inpatient, Outpatient, Materials, Drugs, Caregivers</v>
      </c>
      <c r="K11" s="1" t="e">
        <f>VLOOKUP(Costs9[[#This Row],[ID '#]], [1]!Articles[#Data], COLUMN([1]!Articles[[#Headers],[Country/ region]]), FALSE)</f>
        <v>#REF!</v>
      </c>
      <c r="L11" s="1" t="e">
        <f>IF(Costs9[[#This Row],[Study Country]] = "Multiple", "", Costs9[[#This Row],[Study Country]])</f>
        <v>#REF!</v>
      </c>
      <c r="M11" s="1" t="s">
        <v>57</v>
      </c>
      <c r="N11" s="1" t="s">
        <v>56</v>
      </c>
      <c r="O11" s="19">
        <v>4924.16</v>
      </c>
      <c r="P11" s="1" t="s">
        <v>53</v>
      </c>
      <c r="Q11" s="20"/>
      <c r="R11" s="1"/>
      <c r="S11" s="12">
        <f>IF(NOT(ISBLANK(Costs9[[#This Row],[Conversion]])), Costs9[[#This Row],[Conversion]], Costs9[[#This Row],[Costs Presented]])</f>
        <v>4924.16</v>
      </c>
      <c r="T11" s="1" t="str">
        <f>IF(NOT(ISBLANK(Costs9[[#This Row],[New Unit or Period]])), Costs9[[#This Row],[New Unit or Period]], Costs9[[#This Row],[Unit Presented]])</f>
        <v>per year</v>
      </c>
      <c r="U11" s="1" t="e">
        <f>Costs9[Currency Country] &amp; "  (" &amp;Costs9[Currency Year] &amp; ")"</f>
        <v>#REF!</v>
      </c>
      <c r="V11" s="1" t="e">
        <f>VLOOKUP(Costs9[[#This Row],[ID '#]], [1]!Articles[#Data], COLUMN([1]!Articles[[#Headers],[Currency Country]]), FALSE)</f>
        <v>#REF!</v>
      </c>
      <c r="W11" s="1" t="e">
        <f>VLOOKUP(Costs9[[#This Row],[ID '#]], [1]!Articles[#Data], COLUMN([1]!Articles[[#Headers],[Currency Year]]), FALSE)</f>
        <v>#REF!</v>
      </c>
      <c r="X1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 s="21" t="e">
        <f>Costs9[[#This Row],[Cost (unit changed if necessary)]]/Costs9[[#This Row],[Exchange Rate for US and Currency Country for Listed Year OR PPP if $Int]]</f>
        <v>#REF!</v>
      </c>
      <c r="Z11" s="21" t="e">
        <f>INDEX([1]!Exchange_Tab[#Data], MATCH(Costs9[[#This Row],[Country/Region]], [1]!Exchange_Tab[Country Name], 0), MATCH(Costs9[[#This Row],[Currency Year]], '[1]Exchange Rates'!$A$1:$BC$1, 0))</f>
        <v>#REF!</v>
      </c>
      <c r="AA11" s="21" t="e">
        <f>IF(Costs9[[#This Row],[Exchange Rate for US and Study Country for Listed Year]]*Costs9[[#This Row],[US Cost in Listed Year]]=0, NA(), Costs9[[#This Row],[US Cost in Listed Year]]*Costs9[[#This Row],[Exchange Rate for US and Study Country for Listed Year]])</f>
        <v>#REF!</v>
      </c>
      <c r="AB11" s="21" t="e">
        <f>VLOOKUP(Costs9[[#This Row],[Country/Region]], [1]!CPI_Tab[#Data], COLUMN([1]!CPI_Tab[[#Headers],[2012]]), FALSE)</f>
        <v>#REF!</v>
      </c>
      <c r="AC11" s="21" t="e">
        <f>INDEX([1]!CPI_Tab[#Data], MATCH(Costs9[[#This Row],[Country/Region]], [1]!CPI_Tab[Country], FALSE), MATCH(Costs9[[#This Row],[Currency Year]], [1]CPI!$A$2:$Q$2, FALSE))</f>
        <v>#REF!</v>
      </c>
      <c r="AD11" s="21"/>
      <c r="AE1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 s="21" t="e">
        <f>VLOOKUP(Costs9[[#This Row],[Country/Region]], [1]!Exchange_Tab[#Data], COLUMN([1]!Exchange_Tab[[#Headers],[2012]]), FALSE)</f>
        <v>#REF!</v>
      </c>
      <c r="AG11" s="22">
        <v>4545.4693596960151</v>
      </c>
      <c r="AH11" s="21" t="str">
        <f>Costs9[Unit or period]</f>
        <v>per year</v>
      </c>
    </row>
    <row r="12" spans="2:34" ht="31.5" x14ac:dyDescent="0.25">
      <c r="B12" s="13">
        <v>71</v>
      </c>
      <c r="C12" s="14" t="str">
        <f>IF(Costs9[[#This Row],[Column3]]=D11, "  ",D12)</f>
        <v xml:space="preserve">  </v>
      </c>
      <c r="D12" s="15" t="s">
        <v>49</v>
      </c>
      <c r="E12" s="1" t="e">
        <f>VLOOKUP(Costs9[[#This Row],[ID '#]], [1]!Articles[#Data], COLUMN([1]!Articles[[#Headers],[Lead Author]]), FALSE)</f>
        <v>#REF!</v>
      </c>
      <c r="F12" s="1" t="e">
        <f>CONCATENATE(RIGHT(Costs9[Author1],(LEN(Costs9[Author1])-FIND(" ",Costs9[Author1])))," et al. (",Costs9[[#This Row],[Study Year]],")")</f>
        <v>#REF!</v>
      </c>
      <c r="G12" s="1" t="e">
        <f>IF(Costs9[Author]=F11, "  ",Costs9[Author])</f>
        <v>#REF!</v>
      </c>
      <c r="H12" s="1" t="e">
        <f>VLOOKUP(Costs9[[#This Row],[ID '#]], [1]!Articles[#Data], COLUMN([1]!Articles[[#Headers],[Study year]]), FALSE)</f>
        <v>#REF!</v>
      </c>
      <c r="I12" s="23" t="str">
        <f>Costs9[Intervention Original]&amp;": " &amp;Costs9[Unit]</f>
        <v>Health Care to Treat VaD: Inpatient, Outpatient, Materials, Drugs, Caregivers</v>
      </c>
      <c r="J12" s="17" t="str">
        <f>IF(Costs9[Intervention_All]=I11, "   ",Costs9[Intervention_All])</f>
        <v>Health Care to Treat VaD: Inpatient, Outpatient, Materials, Drugs, Caregivers</v>
      </c>
      <c r="K12" s="1" t="e">
        <f>VLOOKUP(Costs9[[#This Row],[ID '#]], [1]!Articles[#Data], COLUMN([1]!Articles[[#Headers],[Country/ region]]), FALSE)</f>
        <v>#REF!</v>
      </c>
      <c r="L12" s="1" t="e">
        <f>IF(Costs9[[#This Row],[Study Country]] = "Multiple", "", Costs9[[#This Row],[Study Country]])</f>
        <v>#REF!</v>
      </c>
      <c r="M12" s="1" t="s">
        <v>58</v>
      </c>
      <c r="N12" s="1" t="s">
        <v>56</v>
      </c>
      <c r="O12" s="19">
        <v>5112.3999999999996</v>
      </c>
      <c r="P12" s="1" t="s">
        <v>53</v>
      </c>
      <c r="Q12" s="20"/>
      <c r="R12" s="1"/>
      <c r="S12" s="12">
        <f>IF(NOT(ISBLANK(Costs9[[#This Row],[Conversion]])), Costs9[[#This Row],[Conversion]], Costs9[[#This Row],[Costs Presented]])</f>
        <v>5112.3999999999996</v>
      </c>
      <c r="T12" s="1" t="str">
        <f>IF(NOT(ISBLANK(Costs9[[#This Row],[New Unit or Period]])), Costs9[[#This Row],[New Unit or Period]], Costs9[[#This Row],[Unit Presented]])</f>
        <v>per year</v>
      </c>
      <c r="U12" s="1" t="e">
        <f>Costs9[Currency Country] &amp; "  (" &amp;Costs9[Currency Year] &amp; ")"</f>
        <v>#REF!</v>
      </c>
      <c r="V12" s="1" t="e">
        <f>VLOOKUP(Costs9[[#This Row],[ID '#]], [1]!Articles[#Data], COLUMN([1]!Articles[[#Headers],[Currency Country]]), FALSE)</f>
        <v>#REF!</v>
      </c>
      <c r="W12" s="1" t="e">
        <f>VLOOKUP(Costs9[[#This Row],[ID '#]], [1]!Articles[#Data], COLUMN([1]!Articles[[#Headers],[Currency Year]]), FALSE)</f>
        <v>#REF!</v>
      </c>
      <c r="X1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 s="21" t="e">
        <f>Costs9[[#This Row],[Cost (unit changed if necessary)]]/Costs9[[#This Row],[Exchange Rate for US and Currency Country for Listed Year OR PPP if $Int]]</f>
        <v>#REF!</v>
      </c>
      <c r="Z12" s="21" t="e">
        <f>INDEX([1]!Exchange_Tab[#Data], MATCH(Costs9[[#This Row],[Country/Region]], [1]!Exchange_Tab[Country Name], 0), MATCH(Costs9[[#This Row],[Currency Year]], '[1]Exchange Rates'!$A$1:$BC$1, 0))</f>
        <v>#REF!</v>
      </c>
      <c r="AA12" s="21" t="e">
        <f>IF(Costs9[[#This Row],[Exchange Rate for US and Study Country for Listed Year]]*Costs9[[#This Row],[US Cost in Listed Year]]=0, NA(), Costs9[[#This Row],[US Cost in Listed Year]]*Costs9[[#This Row],[Exchange Rate for US and Study Country for Listed Year]])</f>
        <v>#REF!</v>
      </c>
      <c r="AB12" s="21" t="e">
        <f>VLOOKUP(Costs9[[#This Row],[Country/Region]], [1]!CPI_Tab[#Data], COLUMN([1]!CPI_Tab[[#Headers],[2012]]), FALSE)</f>
        <v>#REF!</v>
      </c>
      <c r="AC12" s="21" t="e">
        <f>INDEX([1]!CPI_Tab[#Data], MATCH(Costs9[[#This Row],[Country/Region]], [1]!CPI_Tab[Country], FALSE), MATCH(Costs9[[#This Row],[Currency Year]], [1]CPI!$A$2:$Q$2, FALSE))</f>
        <v>#REF!</v>
      </c>
      <c r="AD12" s="21"/>
      <c r="AE1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 s="21" t="e">
        <f>VLOOKUP(Costs9[[#This Row],[Country/Region]], [1]!Exchange_Tab[#Data], COLUMN([1]!Exchange_Tab[[#Headers],[2012]]), FALSE)</f>
        <v>#REF!</v>
      </c>
      <c r="AG12" s="22">
        <v>4839.3804246915161</v>
      </c>
      <c r="AH12" s="21" t="str">
        <f>Costs9[Unit or period]</f>
        <v>per year</v>
      </c>
    </row>
    <row r="13" spans="2:34" ht="15.75" x14ac:dyDescent="0.25">
      <c r="B13" s="13">
        <v>81</v>
      </c>
      <c r="C13" s="14" t="str">
        <f>IF(Costs9[[#This Row],[Column3]]=D12, "  ",D13)</f>
        <v xml:space="preserve">  </v>
      </c>
      <c r="D13" s="15" t="s">
        <v>49</v>
      </c>
      <c r="E13" s="1" t="e">
        <f>VLOOKUP(Costs9[[#This Row],[ID '#]], [1]!Articles[#Data], COLUMN([1]!Articles[[#Headers],[Lead Author]]), FALSE)</f>
        <v>#REF!</v>
      </c>
      <c r="F13" s="1" t="e">
        <f>CONCATENATE(RIGHT(Costs9[Author1],(LEN(Costs9[Author1])-FIND(" ",Costs9[Author1])))," et al. (",Costs9[[#This Row],[Study Year]],")")</f>
        <v>#REF!</v>
      </c>
      <c r="G13" s="1" t="e">
        <f>IF(Costs9[Author]=F12, "  ",Costs9[Author])</f>
        <v>#REF!</v>
      </c>
      <c r="H13" s="1" t="e">
        <f>VLOOKUP(Costs9[[#This Row],[ID '#]], [1]!Articles[#Data], COLUMN([1]!Articles[[#Headers],[Study year]]), FALSE)</f>
        <v>#REF!</v>
      </c>
      <c r="I13" s="16" t="str">
        <f>Costs9[Intervention Original]&amp;": " &amp;Costs9[Unit]</f>
        <v>Health Care: Direct medical costs</v>
      </c>
      <c r="J13" s="17" t="str">
        <f>IF(Costs9[Intervention_All]=I12, "   ",Costs9[Intervention_All])</f>
        <v>Health Care: Direct medical costs</v>
      </c>
      <c r="K13" s="1" t="e">
        <f>VLOOKUP(Costs9[[#This Row],[ID '#]], [1]!Articles[#Data], COLUMN([1]!Articles[[#Headers],[Country/ region]]), FALSE)</f>
        <v>#REF!</v>
      </c>
      <c r="L13" s="1" t="e">
        <f>IF(Costs9[[#This Row],[Study Country]] = "Multiple", "", Costs9[[#This Row],[Study Country]])</f>
        <v>#REF!</v>
      </c>
      <c r="M13" s="1" t="s">
        <v>34</v>
      </c>
      <c r="N13" s="18" t="s">
        <v>59</v>
      </c>
      <c r="O13" s="19">
        <v>5640</v>
      </c>
      <c r="P13" s="1" t="s">
        <v>36</v>
      </c>
      <c r="Q13" s="20"/>
      <c r="R13" s="1"/>
      <c r="S13" s="12">
        <f>IF(NOT(ISBLANK(Costs9[[#This Row],[Conversion]])), Costs9[[#This Row],[Conversion]], Costs9[[#This Row],[Costs Presented]])</f>
        <v>5640</v>
      </c>
      <c r="T13" s="1" t="str">
        <f>IF(NOT(ISBLANK(Costs9[[#This Row],[New Unit or Period]])), Costs9[[#This Row],[New Unit or Period]], Costs9[[#This Row],[Unit Presented]])</f>
        <v>per patient per year</v>
      </c>
      <c r="U13" s="1" t="e">
        <f>Costs9[Currency Country] &amp; "  (" &amp;Costs9[Currency Year] &amp; ")"</f>
        <v>#REF!</v>
      </c>
      <c r="V13" s="1" t="e">
        <f>VLOOKUP(Costs9[[#This Row],[ID '#]], [1]!Articles[#Data], COLUMN([1]!Articles[[#Headers],[Currency Country]]), FALSE)</f>
        <v>#REF!</v>
      </c>
      <c r="W13" s="1" t="e">
        <f>VLOOKUP(Costs9[[#This Row],[ID '#]], [1]!Articles[#Data], COLUMN([1]!Articles[[#Headers],[Currency Year]]), FALSE)</f>
        <v>#REF!</v>
      </c>
      <c r="X1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 s="21" t="e">
        <f>Costs9[[#This Row],[Cost (unit changed if necessary)]]/Costs9[[#This Row],[Exchange Rate for US and Currency Country for Listed Year OR PPP if $Int]]</f>
        <v>#REF!</v>
      </c>
      <c r="Z13" s="21" t="e">
        <f>INDEX([1]!Exchange_Tab[#Data], MATCH(Costs9[[#This Row],[Country/Region]], [1]!Exchange_Tab[Country Name], 0), MATCH(Costs9[[#This Row],[Currency Year]], '[1]Exchange Rates'!$A$1:$BC$1, 0))</f>
        <v>#REF!</v>
      </c>
      <c r="AA13" s="21" t="e">
        <f>IF(Costs9[[#This Row],[Exchange Rate for US and Study Country for Listed Year]]*Costs9[[#This Row],[US Cost in Listed Year]]=0, NA(), Costs9[[#This Row],[US Cost in Listed Year]]*Costs9[[#This Row],[Exchange Rate for US and Study Country for Listed Year]])</f>
        <v>#REF!</v>
      </c>
      <c r="AB13" s="21" t="e">
        <f>VLOOKUP(Costs9[[#This Row],[Country/Region]], [1]!CPI_Tab[#Data], COLUMN([1]!CPI_Tab[[#Headers],[2012]]), FALSE)</f>
        <v>#REF!</v>
      </c>
      <c r="AC13" s="21" t="e">
        <f>INDEX([1]!CPI_Tab[#Data], MATCH(Costs9[[#This Row],[Country/Region]], [1]!CPI_Tab[Country], FALSE), MATCH(Costs9[[#This Row],[Currency Year]], [1]CPI!$A$2:$Q$2, FALSE))</f>
        <v>#REF!</v>
      </c>
      <c r="AD13" s="21"/>
      <c r="AE1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 s="21" t="e">
        <f>VLOOKUP(Costs9[[#This Row],[Country/Region]], [1]!Exchange_Tab[#Data], COLUMN([1]!Exchange_Tab[[#Headers],[2012]]), FALSE)</f>
        <v>#REF!</v>
      </c>
      <c r="AG13" s="22">
        <v>5024.3794846619321</v>
      </c>
      <c r="AH13" s="21" t="str">
        <f>Costs9[Unit or period]</f>
        <v>per patient per year</v>
      </c>
    </row>
    <row r="14" spans="2:34" ht="15.75" x14ac:dyDescent="0.25">
      <c r="B14" s="13">
        <v>89</v>
      </c>
      <c r="C14" s="14" t="str">
        <f>IF(Costs9[[#This Row],[Column3]]=D13, "  ",D14)</f>
        <v xml:space="preserve">  </v>
      </c>
      <c r="D14" s="15" t="s">
        <v>49</v>
      </c>
      <c r="E14" s="1" t="e">
        <f>VLOOKUP(Costs9[[#This Row],[ID '#]], [1]!Articles[#Data], COLUMN([1]!Articles[[#Headers],[Lead Author]]), FALSE)</f>
        <v>#REF!</v>
      </c>
      <c r="F14" s="1" t="e">
        <f>CONCATENATE(RIGHT(Costs9[Author1],(LEN(Costs9[Author1])-FIND(" ",Costs9[Author1])))," et al. (",Costs9[[#This Row],[Study Year]],")")</f>
        <v>#REF!</v>
      </c>
      <c r="G14" s="1" t="e">
        <f>IF(Costs9[Author]=F13, "  ",Costs9[Author])</f>
        <v>#REF!</v>
      </c>
      <c r="H14" s="1" t="e">
        <f>VLOOKUP(Costs9[[#This Row],[ID '#]], [1]!Articles[#Data], COLUMN([1]!Articles[[#Headers],[Study year]]), FALSE)</f>
        <v>#REF!</v>
      </c>
      <c r="I14" s="23" t="str">
        <f>Costs9[Intervention Original]&amp;": " &amp;Costs9[Unit]</f>
        <v>Dementia care: Health care (Mild) Urban</v>
      </c>
      <c r="J14" s="17" t="str">
        <f>IF(Costs9[Intervention_All]=I13, "   ",Costs9[Intervention_All])</f>
        <v>Dementia care: Health care (Mild) Urban</v>
      </c>
      <c r="K14" s="1" t="e">
        <f>VLOOKUP(Costs9[[#This Row],[ID '#]], [1]!Articles[#Data], COLUMN([1]!Articles[[#Headers],[Country/ region]]), FALSE)</f>
        <v>#REF!</v>
      </c>
      <c r="L14" s="1" t="e">
        <f>IF(Costs9[[#This Row],[Study Country]] = "Multiple", "", Costs9[[#This Row],[Study Country]])</f>
        <v>#REF!</v>
      </c>
      <c r="M14" s="18" t="s">
        <v>60</v>
      </c>
      <c r="N14" s="1" t="s">
        <v>61</v>
      </c>
      <c r="O14" s="19">
        <f>45600-24000</f>
        <v>21600</v>
      </c>
      <c r="P14" s="1" t="s">
        <v>36</v>
      </c>
      <c r="Q14" s="20"/>
      <c r="R14" s="1"/>
      <c r="S14" s="12">
        <f>IF(NOT(ISBLANK(Costs9[[#This Row],[Conversion]])), Costs9[[#This Row],[Conversion]], Costs9[[#This Row],[Costs Presented]])</f>
        <v>21600</v>
      </c>
      <c r="T14" s="1" t="str">
        <f>IF(NOT(ISBLANK(Costs9[[#This Row],[New Unit or Period]])), Costs9[[#This Row],[New Unit or Period]], Costs9[[#This Row],[Unit Presented]])</f>
        <v>per patient per year</v>
      </c>
      <c r="U14" s="1" t="e">
        <f>Costs9[Currency Country] &amp; "  (" &amp;Costs9[Currency Year] &amp; ")"</f>
        <v>#REF!</v>
      </c>
      <c r="V14" s="1" t="e">
        <f>VLOOKUP(Costs9[[#This Row],[ID '#]], [1]!Articles[#Data], COLUMN([1]!Articles[[#Headers],[Currency Country]]), FALSE)</f>
        <v>#REF!</v>
      </c>
      <c r="W14" s="1" t="e">
        <f>VLOOKUP(Costs9[[#This Row],[ID '#]], [1]!Articles[#Data], COLUMN([1]!Articles[[#Headers],[Currency Year]]), FALSE)</f>
        <v>#REF!</v>
      </c>
      <c r="X1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4" s="21" t="e">
        <f>Costs9[[#This Row],[Cost (unit changed if necessary)]]/Costs9[[#This Row],[Exchange Rate for US and Currency Country for Listed Year OR PPP if $Int]]</f>
        <v>#REF!</v>
      </c>
      <c r="Z14" s="21" t="e">
        <f>INDEX([1]!Exchange_Tab[#Data], MATCH(Costs9[[#This Row],[Country/Region]], [1]!Exchange_Tab[Country Name], 0), MATCH(Costs9[[#This Row],[Currency Year]], '[1]Exchange Rates'!$A$1:$BC$1, 0))</f>
        <v>#REF!</v>
      </c>
      <c r="AA14" s="21" t="e">
        <f>IF(Costs9[[#This Row],[Exchange Rate for US and Study Country for Listed Year]]*Costs9[[#This Row],[US Cost in Listed Year]]=0, NA(), Costs9[[#This Row],[US Cost in Listed Year]]*Costs9[[#This Row],[Exchange Rate for US and Study Country for Listed Year]])</f>
        <v>#REF!</v>
      </c>
      <c r="AB14" s="21" t="e">
        <f>VLOOKUP(Costs9[[#This Row],[Country/Region]], [1]!CPI_Tab[#Data], COLUMN([1]!CPI_Tab[[#Headers],[2012]]), FALSE)</f>
        <v>#REF!</v>
      </c>
      <c r="AC14" s="21" t="e">
        <f>INDEX([1]!CPI_Tab[#Data], MATCH(Costs9[[#This Row],[Country/Region]], [1]!CPI_Tab[Country], FALSE), MATCH(Costs9[[#This Row],[Currency Year]], [1]CPI!$A$2:$Q$2, FALSE))</f>
        <v>#REF!</v>
      </c>
      <c r="AD14" s="21"/>
      <c r="AE1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4" s="21" t="e">
        <f>VLOOKUP(Costs9[[#This Row],[Country/Region]], [1]!Exchange_Tab[#Data], COLUMN([1]!Exchange_Tab[[#Headers],[2012]]), FALSE)</f>
        <v>#REF!</v>
      </c>
      <c r="AG14" s="22">
        <v>480.99341505643895</v>
      </c>
      <c r="AH14" s="21" t="str">
        <f>Costs9[Unit or period]</f>
        <v>per patient per year</v>
      </c>
    </row>
    <row r="15" spans="2:34" ht="15.75" x14ac:dyDescent="0.25">
      <c r="B15" s="13">
        <v>89</v>
      </c>
      <c r="C15" s="14" t="str">
        <f>IF(Costs9[[#This Row],[Column3]]=D14, "  ",D15)</f>
        <v xml:space="preserve">  </v>
      </c>
      <c r="D15" s="15" t="s">
        <v>49</v>
      </c>
      <c r="E15" s="1" t="e">
        <f>VLOOKUP(Costs9[[#This Row],[ID '#]], [1]!Articles[#Data], COLUMN([1]!Articles[[#Headers],[Lead Author]]), FALSE)</f>
        <v>#REF!</v>
      </c>
      <c r="F15" s="1" t="e">
        <f>CONCATENATE(RIGHT(Costs9[Author1],(LEN(Costs9[Author1])-FIND(" ",Costs9[Author1])))," et al. (",Costs9[[#This Row],[Study Year]],")")</f>
        <v>#REF!</v>
      </c>
      <c r="G15" s="1" t="e">
        <f>IF(Costs9[Author]=F14, "  ",Costs9[Author])</f>
        <v>#REF!</v>
      </c>
      <c r="H15" s="1" t="e">
        <f>VLOOKUP(Costs9[[#This Row],[ID '#]], [1]!Articles[#Data], COLUMN([1]!Articles[[#Headers],[Study year]]), FALSE)</f>
        <v>#REF!</v>
      </c>
      <c r="I15" s="23" t="str">
        <f>Costs9[Intervention Original]&amp;": " &amp;Costs9[Unit]</f>
        <v xml:space="preserve">Dementia care: Health care (Mild) Rural </v>
      </c>
      <c r="J15" s="17" t="str">
        <f>IF(Costs9[Intervention_All]=I14, "   ",Costs9[Intervention_All])</f>
        <v xml:space="preserve">Dementia care: Health care (Mild) Rural </v>
      </c>
      <c r="K15" s="1" t="e">
        <f>VLOOKUP(Costs9[[#This Row],[ID '#]], [1]!Articles[#Data], COLUMN([1]!Articles[[#Headers],[Country/ region]]), FALSE)</f>
        <v>#REF!</v>
      </c>
      <c r="L15" s="1" t="e">
        <f>IF(Costs9[[#This Row],[Study Country]] = "Multiple", "", Costs9[[#This Row],[Study Country]])</f>
        <v>#REF!</v>
      </c>
      <c r="M15" s="18" t="s">
        <v>60</v>
      </c>
      <c r="N15" s="1" t="s">
        <v>62</v>
      </c>
      <c r="O15" s="19">
        <f>20300-12000</f>
        <v>8300</v>
      </c>
      <c r="P15" s="1" t="s">
        <v>36</v>
      </c>
      <c r="Q15" s="20"/>
      <c r="R15" s="1"/>
      <c r="S15" s="12">
        <f>IF(NOT(ISBLANK(Costs9[[#This Row],[Conversion]])), Costs9[[#This Row],[Conversion]], Costs9[[#This Row],[Costs Presented]])</f>
        <v>8300</v>
      </c>
      <c r="T15" s="1" t="str">
        <f>IF(NOT(ISBLANK(Costs9[[#This Row],[New Unit or Period]])), Costs9[[#This Row],[New Unit or Period]], Costs9[[#This Row],[Unit Presented]])</f>
        <v>per patient per year</v>
      </c>
      <c r="U15" s="1" t="e">
        <f>Costs9[Currency Country] &amp; "  (" &amp;Costs9[Currency Year] &amp; ")"</f>
        <v>#REF!</v>
      </c>
      <c r="V15" s="1" t="e">
        <f>VLOOKUP(Costs9[[#This Row],[ID '#]], [1]!Articles[#Data], COLUMN([1]!Articles[[#Headers],[Currency Country]]), FALSE)</f>
        <v>#REF!</v>
      </c>
      <c r="W15" s="1" t="e">
        <f>VLOOKUP(Costs9[[#This Row],[ID '#]], [1]!Articles[#Data], COLUMN([1]!Articles[[#Headers],[Currency Year]]), FALSE)</f>
        <v>#REF!</v>
      </c>
      <c r="X1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5" s="21" t="e">
        <f>Costs9[[#This Row],[Cost (unit changed if necessary)]]/Costs9[[#This Row],[Exchange Rate for US and Currency Country for Listed Year OR PPP if $Int]]</f>
        <v>#REF!</v>
      </c>
      <c r="Z15" s="21" t="e">
        <f>INDEX([1]!Exchange_Tab[#Data], MATCH(Costs9[[#This Row],[Country/Region]], [1]!Exchange_Tab[Country Name], 0), MATCH(Costs9[[#This Row],[Currency Year]], '[1]Exchange Rates'!$A$1:$BC$1, 0))</f>
        <v>#REF!</v>
      </c>
      <c r="AA15" s="21" t="e">
        <f>IF(Costs9[[#This Row],[Exchange Rate for US and Study Country for Listed Year]]*Costs9[[#This Row],[US Cost in Listed Year]]=0, NA(), Costs9[[#This Row],[US Cost in Listed Year]]*Costs9[[#This Row],[Exchange Rate for US and Study Country for Listed Year]])</f>
        <v>#REF!</v>
      </c>
      <c r="AB15" s="21" t="e">
        <f>VLOOKUP(Costs9[[#This Row],[Country/Region]], [1]!CPI_Tab[#Data], COLUMN([1]!CPI_Tab[[#Headers],[2012]]), FALSE)</f>
        <v>#REF!</v>
      </c>
      <c r="AC15" s="21" t="e">
        <f>INDEX([1]!CPI_Tab[#Data], MATCH(Costs9[[#This Row],[Country/Region]], [1]!CPI_Tab[Country], FALSE), MATCH(Costs9[[#This Row],[Currency Year]], [1]CPI!$A$2:$Q$2, FALSE))</f>
        <v>#REF!</v>
      </c>
      <c r="AD15" s="21"/>
      <c r="AE1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5" s="21" t="e">
        <f>VLOOKUP(Costs9[[#This Row],[Country/Region]], [1]!Exchange_Tab[#Data], COLUMN([1]!Exchange_Tab[[#Headers],[2012]]), FALSE)</f>
        <v>#REF!</v>
      </c>
      <c r="AG15" s="22">
        <v>184.82617337816868</v>
      </c>
      <c r="AH15" s="21" t="str">
        <f>Costs9[Unit or period]</f>
        <v>per patient per year</v>
      </c>
    </row>
    <row r="16" spans="2:34" ht="15.75" x14ac:dyDescent="0.25">
      <c r="B16" s="13">
        <v>89</v>
      </c>
      <c r="C16" s="14" t="str">
        <f>IF(Costs9[[#This Row],[Column3]]=D15, "  ",D16)</f>
        <v xml:space="preserve">  </v>
      </c>
      <c r="D16" s="15" t="s">
        <v>49</v>
      </c>
      <c r="E16" s="1" t="e">
        <f>VLOOKUP(Costs9[[#This Row],[ID '#]], [1]!Articles[#Data], COLUMN([1]!Articles[[#Headers],[Lead Author]]), FALSE)</f>
        <v>#REF!</v>
      </c>
      <c r="F16" s="1" t="e">
        <f>CONCATENATE(RIGHT(Costs9[Author1],(LEN(Costs9[Author1])-FIND(" ",Costs9[Author1])))," et al. (",Costs9[[#This Row],[Study Year]],")")</f>
        <v>#REF!</v>
      </c>
      <c r="G16" s="1" t="e">
        <f>IF(Costs9[Author]=F15, "  ",Costs9[Author])</f>
        <v>#REF!</v>
      </c>
      <c r="H16" s="1" t="e">
        <f>VLOOKUP(Costs9[[#This Row],[ID '#]], [1]!Articles[#Data], COLUMN([1]!Articles[[#Headers],[Study year]]), FALSE)</f>
        <v>#REF!</v>
      </c>
      <c r="I16" s="23" t="str">
        <f>Costs9[Intervention Original]&amp;": " &amp;Costs9[Unit]</f>
        <v>Dementia care: Healthcare (Moderate) Urban</v>
      </c>
      <c r="J16" s="17" t="str">
        <f>IF(Costs9[Intervention_All]=I15, "   ",Costs9[Intervention_All])</f>
        <v>Dementia care: Healthcare (Moderate) Urban</v>
      </c>
      <c r="K16" s="1" t="e">
        <f>VLOOKUP(Costs9[[#This Row],[ID '#]], [1]!Articles[#Data], COLUMN([1]!Articles[[#Headers],[Country/ region]]), FALSE)</f>
        <v>#REF!</v>
      </c>
      <c r="L16" s="1" t="e">
        <f>IF(Costs9[[#This Row],[Study Country]] = "Multiple", "", Costs9[[#This Row],[Study Country]])</f>
        <v>#REF!</v>
      </c>
      <c r="M16" s="18" t="s">
        <v>60</v>
      </c>
      <c r="N16" s="1" t="s">
        <v>63</v>
      </c>
      <c r="O16" s="19">
        <f>121420-42000</f>
        <v>79420</v>
      </c>
      <c r="P16" s="1" t="s">
        <v>36</v>
      </c>
      <c r="Q16" s="20"/>
      <c r="R16" s="1"/>
      <c r="S16" s="12">
        <f>IF(NOT(ISBLANK(Costs9[[#This Row],[Conversion]])), Costs9[[#This Row],[Conversion]], Costs9[[#This Row],[Costs Presented]])</f>
        <v>79420</v>
      </c>
      <c r="T16" s="1" t="str">
        <f>IF(NOT(ISBLANK(Costs9[[#This Row],[New Unit or Period]])), Costs9[[#This Row],[New Unit or Period]], Costs9[[#This Row],[Unit Presented]])</f>
        <v>per patient per year</v>
      </c>
      <c r="U16" s="1" t="e">
        <f>Costs9[Currency Country] &amp; "  (" &amp;Costs9[Currency Year] &amp; ")"</f>
        <v>#REF!</v>
      </c>
      <c r="V16" s="1" t="e">
        <f>VLOOKUP(Costs9[[#This Row],[ID '#]], [1]!Articles[#Data], COLUMN([1]!Articles[[#Headers],[Currency Country]]), FALSE)</f>
        <v>#REF!</v>
      </c>
      <c r="W16" s="1" t="e">
        <f>VLOOKUP(Costs9[[#This Row],[ID '#]], [1]!Articles[#Data], COLUMN([1]!Articles[[#Headers],[Currency Year]]), FALSE)</f>
        <v>#REF!</v>
      </c>
      <c r="X1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6" s="21" t="e">
        <f>Costs9[[#This Row],[Cost (unit changed if necessary)]]/Costs9[[#This Row],[Exchange Rate for US and Currency Country for Listed Year OR PPP if $Int]]</f>
        <v>#REF!</v>
      </c>
      <c r="Z16" s="21" t="e">
        <f>INDEX([1]!Exchange_Tab[#Data], MATCH(Costs9[[#This Row],[Country/Region]], [1]!Exchange_Tab[Country Name], 0), MATCH(Costs9[[#This Row],[Currency Year]], '[1]Exchange Rates'!$A$1:$BC$1, 0))</f>
        <v>#REF!</v>
      </c>
      <c r="AA16" s="21" t="e">
        <f>IF(Costs9[[#This Row],[Exchange Rate for US and Study Country for Listed Year]]*Costs9[[#This Row],[US Cost in Listed Year]]=0, NA(), Costs9[[#This Row],[US Cost in Listed Year]]*Costs9[[#This Row],[Exchange Rate for US and Study Country for Listed Year]])</f>
        <v>#REF!</v>
      </c>
      <c r="AB16" s="21" t="e">
        <f>VLOOKUP(Costs9[[#This Row],[Country/Region]], [1]!CPI_Tab[#Data], COLUMN([1]!CPI_Tab[[#Headers],[2012]]), FALSE)</f>
        <v>#REF!</v>
      </c>
      <c r="AC16" s="21" t="e">
        <f>INDEX([1]!CPI_Tab[#Data], MATCH(Costs9[[#This Row],[Country/Region]], [1]!CPI_Tab[Country], FALSE), MATCH(Costs9[[#This Row],[Currency Year]], [1]CPI!$A$2:$Q$2, FALSE))</f>
        <v>#REF!</v>
      </c>
      <c r="AD16" s="21"/>
      <c r="AE1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6" s="21" t="e">
        <f>VLOOKUP(Costs9[[#This Row],[Country/Region]], [1]!Exchange_Tab[#Data], COLUMN([1]!Exchange_Tab[[#Headers],[2012]]), FALSE)</f>
        <v>#REF!</v>
      </c>
      <c r="AG16" s="22">
        <v>1768.5415288788138</v>
      </c>
      <c r="AH16" s="21" t="str">
        <f>Costs9[Unit or period]</f>
        <v>per patient per year</v>
      </c>
    </row>
    <row r="17" spans="2:34" ht="15.75" x14ac:dyDescent="0.25">
      <c r="B17" s="13">
        <v>89</v>
      </c>
      <c r="C17" s="14" t="str">
        <f>IF(Costs9[[#This Row],[Column3]]=D16, "  ",D17)</f>
        <v xml:space="preserve">  </v>
      </c>
      <c r="D17" s="15" t="s">
        <v>49</v>
      </c>
      <c r="E17" s="1" t="e">
        <f>VLOOKUP(Costs9[[#This Row],[ID '#]], [1]!Articles[#Data], COLUMN([1]!Articles[[#Headers],[Lead Author]]), FALSE)</f>
        <v>#REF!</v>
      </c>
      <c r="F17" s="1" t="e">
        <f>CONCATENATE(RIGHT(Costs9[Author1],(LEN(Costs9[Author1])-FIND(" ",Costs9[Author1])))," et al. (",Costs9[[#This Row],[Study Year]],")")</f>
        <v>#REF!</v>
      </c>
      <c r="G17" s="1" t="e">
        <f>IF(Costs9[Author]=F16, "  ",Costs9[Author])</f>
        <v>#REF!</v>
      </c>
      <c r="H17" s="1" t="e">
        <f>VLOOKUP(Costs9[[#This Row],[ID '#]], [1]!Articles[#Data], COLUMN([1]!Articles[[#Headers],[Study year]]), FALSE)</f>
        <v>#REF!</v>
      </c>
      <c r="I17" s="23" t="str">
        <f>Costs9[Intervention Original]&amp;": " &amp;Costs9[Unit]</f>
        <v xml:space="preserve">Dementia care: Healthcare (Moderate) Rural </v>
      </c>
      <c r="J17" s="17" t="str">
        <f>IF(Costs9[Intervention_All]=I16, "   ",Costs9[Intervention_All])</f>
        <v xml:space="preserve">Dementia care: Healthcare (Moderate) Rural </v>
      </c>
      <c r="K17" s="1" t="e">
        <f>VLOOKUP(Costs9[[#This Row],[ID '#]], [1]!Articles[#Data], COLUMN([1]!Articles[[#Headers],[Country/ region]]), FALSE)</f>
        <v>#REF!</v>
      </c>
      <c r="L17" s="1" t="e">
        <f>IF(Costs9[[#This Row],[Study Country]] = "Multiple", "", Costs9[[#This Row],[Study Country]])</f>
        <v>#REF!</v>
      </c>
      <c r="M17" s="18" t="s">
        <v>60</v>
      </c>
      <c r="N17" s="1" t="s">
        <v>64</v>
      </c>
      <c r="O17" s="19">
        <f>53113-21000</f>
        <v>32113</v>
      </c>
      <c r="P17" s="1" t="s">
        <v>36</v>
      </c>
      <c r="Q17" s="20"/>
      <c r="R17" s="1"/>
      <c r="S17" s="12">
        <f>IF(NOT(ISBLANK(Costs9[[#This Row],[Conversion]])), Costs9[[#This Row],[Conversion]], Costs9[[#This Row],[Costs Presented]])</f>
        <v>32113</v>
      </c>
      <c r="T17" s="1" t="str">
        <f>IF(NOT(ISBLANK(Costs9[[#This Row],[New Unit or Period]])), Costs9[[#This Row],[New Unit or Period]], Costs9[[#This Row],[Unit Presented]])</f>
        <v>per patient per year</v>
      </c>
      <c r="U17" s="1" t="e">
        <f>Costs9[Currency Country] &amp; "  (" &amp;Costs9[Currency Year] &amp; ")"</f>
        <v>#REF!</v>
      </c>
      <c r="V17" s="1" t="e">
        <f>VLOOKUP(Costs9[[#This Row],[ID '#]], [1]!Articles[#Data], COLUMN([1]!Articles[[#Headers],[Currency Country]]), FALSE)</f>
        <v>#REF!</v>
      </c>
      <c r="W17" s="1" t="e">
        <f>VLOOKUP(Costs9[[#This Row],[ID '#]], [1]!Articles[#Data], COLUMN([1]!Articles[[#Headers],[Currency Year]]), FALSE)</f>
        <v>#REF!</v>
      </c>
      <c r="X1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7" s="21" t="e">
        <f>Costs9[[#This Row],[Cost (unit changed if necessary)]]/Costs9[[#This Row],[Exchange Rate for US and Currency Country for Listed Year OR PPP if $Int]]</f>
        <v>#REF!</v>
      </c>
      <c r="Z17" s="21" t="e">
        <f>INDEX([1]!Exchange_Tab[#Data], MATCH(Costs9[[#This Row],[Country/Region]], [1]!Exchange_Tab[Country Name], 0), MATCH(Costs9[[#This Row],[Currency Year]], '[1]Exchange Rates'!$A$1:$BC$1, 0))</f>
        <v>#REF!</v>
      </c>
      <c r="AA17" s="21" t="e">
        <f>IF(Costs9[[#This Row],[Exchange Rate for US and Study Country for Listed Year]]*Costs9[[#This Row],[US Cost in Listed Year]]=0, NA(), Costs9[[#This Row],[US Cost in Listed Year]]*Costs9[[#This Row],[Exchange Rate for US and Study Country for Listed Year]])</f>
        <v>#REF!</v>
      </c>
      <c r="AB17" s="21" t="e">
        <f>VLOOKUP(Costs9[[#This Row],[Country/Region]], [1]!CPI_Tab[#Data], COLUMN([1]!CPI_Tab[[#Headers],[2012]]), FALSE)</f>
        <v>#REF!</v>
      </c>
      <c r="AC17" s="21" t="e">
        <f>INDEX([1]!CPI_Tab[#Data], MATCH(Costs9[[#This Row],[Country/Region]], [1]!CPI_Tab[Country], FALSE), MATCH(Costs9[[#This Row],[Currency Year]], [1]CPI!$A$2:$Q$2, FALSE))</f>
        <v>#REF!</v>
      </c>
      <c r="AD17" s="21"/>
      <c r="AE1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7" s="21" t="e">
        <f>VLOOKUP(Costs9[[#This Row],[Country/Region]], [1]!Exchange_Tab[#Data], COLUMN([1]!Exchange_Tab[[#Headers],[2012]]), FALSE)</f>
        <v>#REF!</v>
      </c>
      <c r="AG17" s="22">
        <v>715.09914526423256</v>
      </c>
      <c r="AH17" s="21" t="str">
        <f>Costs9[Unit or period]</f>
        <v>per patient per year</v>
      </c>
    </row>
    <row r="18" spans="2:34" ht="15.75" x14ac:dyDescent="0.25">
      <c r="B18" s="13">
        <v>89</v>
      </c>
      <c r="C18" s="14" t="str">
        <f>IF(Costs9[[#This Row],[Column3]]=D17, "  ",D18)</f>
        <v xml:space="preserve">  </v>
      </c>
      <c r="D18" s="15" t="s">
        <v>49</v>
      </c>
      <c r="E18" s="1" t="e">
        <f>VLOOKUP(Costs9[[#This Row],[ID '#]], [1]!Articles[#Data], COLUMN([1]!Articles[[#Headers],[Lead Author]]), FALSE)</f>
        <v>#REF!</v>
      </c>
      <c r="F18" s="1" t="e">
        <f>CONCATENATE(RIGHT(Costs9[Author1],(LEN(Costs9[Author1])-FIND(" ",Costs9[Author1])))," et al. (",Costs9[[#This Row],[Study Year]],")")</f>
        <v>#REF!</v>
      </c>
      <c r="G18" s="1" t="e">
        <f>IF(Costs9[Author]=F17, "  ",Costs9[Author])</f>
        <v>#REF!</v>
      </c>
      <c r="H18" s="1" t="e">
        <f>VLOOKUP(Costs9[[#This Row],[ID '#]], [1]!Articles[#Data], COLUMN([1]!Articles[[#Headers],[Study year]]), FALSE)</f>
        <v>#REF!</v>
      </c>
      <c r="I18" s="23" t="str">
        <f>Costs9[Intervention Original]&amp;": " &amp;Costs9[Unit]</f>
        <v>Dementia care: Healthcare (Severe) Urban</v>
      </c>
      <c r="J18" s="17" t="str">
        <f>IF(Costs9[Intervention_All]=I17, "   ",Costs9[Intervention_All])</f>
        <v>Dementia care: Healthcare (Severe) Urban</v>
      </c>
      <c r="K18" s="1" t="e">
        <f>VLOOKUP(Costs9[[#This Row],[ID '#]], [1]!Articles[#Data], COLUMN([1]!Articles[[#Headers],[Country/ region]]), FALSE)</f>
        <v>#REF!</v>
      </c>
      <c r="L18" s="1" t="e">
        <f>IF(Costs9[[#This Row],[Study Country]] = "Multiple", "", Costs9[[#This Row],[Study Country]])</f>
        <v>#REF!</v>
      </c>
      <c r="M18" s="18" t="s">
        <v>60</v>
      </c>
      <c r="N18" s="1" t="s">
        <v>65</v>
      </c>
      <c r="O18" s="19">
        <f>202450-60000</f>
        <v>142450</v>
      </c>
      <c r="P18" s="1" t="s">
        <v>36</v>
      </c>
      <c r="Q18" s="20"/>
      <c r="R18" s="1"/>
      <c r="S18" s="12">
        <f>IF(NOT(ISBLANK(Costs9[[#This Row],[Conversion]])), Costs9[[#This Row],[Conversion]], Costs9[[#This Row],[Costs Presented]])</f>
        <v>142450</v>
      </c>
      <c r="T18" s="1" t="str">
        <f>IF(NOT(ISBLANK(Costs9[[#This Row],[New Unit or Period]])), Costs9[[#This Row],[New Unit or Period]], Costs9[[#This Row],[Unit Presented]])</f>
        <v>per patient per year</v>
      </c>
      <c r="U18" s="1" t="e">
        <f>Costs9[Currency Country] &amp; "  (" &amp;Costs9[Currency Year] &amp; ")"</f>
        <v>#REF!</v>
      </c>
      <c r="V18" s="1" t="e">
        <f>VLOOKUP(Costs9[[#This Row],[ID '#]], [1]!Articles[#Data], COLUMN([1]!Articles[[#Headers],[Currency Country]]), FALSE)</f>
        <v>#REF!</v>
      </c>
      <c r="W18" s="1" t="e">
        <f>VLOOKUP(Costs9[[#This Row],[ID '#]], [1]!Articles[#Data], COLUMN([1]!Articles[[#Headers],[Currency Year]]), FALSE)</f>
        <v>#REF!</v>
      </c>
      <c r="X1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8" s="21" t="e">
        <f>Costs9[[#This Row],[Cost (unit changed if necessary)]]/Costs9[[#This Row],[Exchange Rate for US and Currency Country for Listed Year OR PPP if $Int]]</f>
        <v>#REF!</v>
      </c>
      <c r="Z18" s="21" t="e">
        <f>INDEX([1]!Exchange_Tab[#Data], MATCH(Costs9[[#This Row],[Country/Region]], [1]!Exchange_Tab[Country Name], 0), MATCH(Costs9[[#This Row],[Currency Year]], '[1]Exchange Rates'!$A$1:$BC$1, 0))</f>
        <v>#REF!</v>
      </c>
      <c r="AA18" s="21" t="e">
        <f>IF(Costs9[[#This Row],[Exchange Rate for US and Study Country for Listed Year]]*Costs9[[#This Row],[US Cost in Listed Year]]=0, NA(), Costs9[[#This Row],[US Cost in Listed Year]]*Costs9[[#This Row],[Exchange Rate for US and Study Country for Listed Year]])</f>
        <v>#REF!</v>
      </c>
      <c r="AB18" s="21" t="e">
        <f>VLOOKUP(Costs9[[#This Row],[Country/Region]], [1]!CPI_Tab[#Data], COLUMN([1]!CPI_Tab[[#Headers],[2012]]), FALSE)</f>
        <v>#REF!</v>
      </c>
      <c r="AC18" s="21" t="e">
        <f>INDEX([1]!CPI_Tab[#Data], MATCH(Costs9[[#This Row],[Country/Region]], [1]!CPI_Tab[Country], FALSE), MATCH(Costs9[[#This Row],[Currency Year]], [1]CPI!$A$2:$Q$2, FALSE))</f>
        <v>#REF!</v>
      </c>
      <c r="AD18" s="21"/>
      <c r="AE1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8" s="21" t="e">
        <f>VLOOKUP(Costs9[[#This Row],[Country/Region]], [1]!Exchange_Tab[#Data], COLUMN([1]!Exchange_Tab[[#Headers],[2012]]), FALSE)</f>
        <v>#REF!</v>
      </c>
      <c r="AG18" s="22">
        <v>3172.1070358698948</v>
      </c>
      <c r="AH18" s="21" t="str">
        <f>Costs9[Unit or period]</f>
        <v>per patient per year</v>
      </c>
    </row>
    <row r="19" spans="2:34" ht="15.75" x14ac:dyDescent="0.25">
      <c r="B19" s="13">
        <v>89</v>
      </c>
      <c r="C19" s="14" t="str">
        <f>IF(Costs9[[#This Row],[Column3]]=D18, "  ",D19)</f>
        <v xml:space="preserve">  </v>
      </c>
      <c r="D19" s="15" t="s">
        <v>49</v>
      </c>
      <c r="E19" s="1" t="e">
        <f>VLOOKUP(Costs9[[#This Row],[ID '#]], [1]!Articles[#Data], COLUMN([1]!Articles[[#Headers],[Lead Author]]), FALSE)</f>
        <v>#REF!</v>
      </c>
      <c r="F19" s="1" t="e">
        <f>CONCATENATE(RIGHT(Costs9[Author1],(LEN(Costs9[Author1])-FIND(" ",Costs9[Author1])))," et al. (",Costs9[[#This Row],[Study Year]],")")</f>
        <v>#REF!</v>
      </c>
      <c r="G19" s="1" t="e">
        <f>IF(Costs9[Author]=F18, "  ",Costs9[Author])</f>
        <v>#REF!</v>
      </c>
      <c r="H19" s="1" t="e">
        <f>VLOOKUP(Costs9[[#This Row],[ID '#]], [1]!Articles[#Data], COLUMN([1]!Articles[[#Headers],[Study year]]), FALSE)</f>
        <v>#REF!</v>
      </c>
      <c r="I19" s="23" t="str">
        <f>Costs9[Intervention Original]&amp;": " &amp;Costs9[Unit]</f>
        <v xml:space="preserve">Dementia care: Healthcare (Severe) Rural </v>
      </c>
      <c r="J19" s="17" t="str">
        <f>IF(Costs9[Intervention_All]=I18, "   ",Costs9[Intervention_All])</f>
        <v xml:space="preserve">Dementia care: Healthcare (Severe) Rural </v>
      </c>
      <c r="K19" s="1" t="e">
        <f>VLOOKUP(Costs9[[#This Row],[ID '#]], [1]!Articles[#Data], COLUMN([1]!Articles[[#Headers],[Country/ region]]), FALSE)</f>
        <v>#REF!</v>
      </c>
      <c r="L19" s="1" t="e">
        <f>IF(Costs9[[#This Row],[Study Country]] = "Multiple", "", Costs9[[#This Row],[Study Country]])</f>
        <v>#REF!</v>
      </c>
      <c r="M19" s="18" t="s">
        <v>60</v>
      </c>
      <c r="N19" s="1" t="s">
        <v>66</v>
      </c>
      <c r="O19" s="19">
        <f>66025-30000</f>
        <v>36025</v>
      </c>
      <c r="P19" s="1" t="s">
        <v>36</v>
      </c>
      <c r="Q19" s="20"/>
      <c r="R19" s="1"/>
      <c r="S19" s="12">
        <f>IF(NOT(ISBLANK(Costs9[[#This Row],[Conversion]])), Costs9[[#This Row],[Conversion]], Costs9[[#This Row],[Costs Presented]])</f>
        <v>36025</v>
      </c>
      <c r="T19" s="1" t="str">
        <f>IF(NOT(ISBLANK(Costs9[[#This Row],[New Unit or Period]])), Costs9[[#This Row],[New Unit or Period]], Costs9[[#This Row],[Unit Presented]])</f>
        <v>per patient per year</v>
      </c>
      <c r="U19" s="1" t="e">
        <f>Costs9[Currency Country] &amp; "  (" &amp;Costs9[Currency Year] &amp; ")"</f>
        <v>#REF!</v>
      </c>
      <c r="V19" s="1" t="e">
        <f>VLOOKUP(Costs9[[#This Row],[ID '#]], [1]!Articles[#Data], COLUMN([1]!Articles[[#Headers],[Currency Country]]), FALSE)</f>
        <v>#REF!</v>
      </c>
      <c r="W19" s="1" t="e">
        <f>VLOOKUP(Costs9[[#This Row],[ID '#]], [1]!Articles[#Data], COLUMN([1]!Articles[[#Headers],[Currency Year]]), FALSE)</f>
        <v>#REF!</v>
      </c>
      <c r="X1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9" s="21" t="e">
        <f>Costs9[[#This Row],[Cost (unit changed if necessary)]]/Costs9[[#This Row],[Exchange Rate for US and Currency Country for Listed Year OR PPP if $Int]]</f>
        <v>#REF!</v>
      </c>
      <c r="Z19" s="21" t="e">
        <f>INDEX([1]!Exchange_Tab[#Data], MATCH(Costs9[[#This Row],[Country/Region]], [1]!Exchange_Tab[Country Name], 0), MATCH(Costs9[[#This Row],[Currency Year]], '[1]Exchange Rates'!$A$1:$BC$1, 0))</f>
        <v>#REF!</v>
      </c>
      <c r="AA19" s="21" t="e">
        <f>IF(Costs9[[#This Row],[Exchange Rate for US and Study Country for Listed Year]]*Costs9[[#This Row],[US Cost in Listed Year]]=0, NA(), Costs9[[#This Row],[US Cost in Listed Year]]*Costs9[[#This Row],[Exchange Rate for US and Study Country for Listed Year]])</f>
        <v>#REF!</v>
      </c>
      <c r="AB19" s="21" t="e">
        <f>VLOOKUP(Costs9[[#This Row],[Country/Region]], [1]!CPI_Tab[#Data], COLUMN([1]!CPI_Tab[[#Headers],[2012]]), FALSE)</f>
        <v>#REF!</v>
      </c>
      <c r="AC19" s="21" t="e">
        <f>INDEX([1]!CPI_Tab[#Data], MATCH(Costs9[[#This Row],[Country/Region]], [1]!CPI_Tab[Country], FALSE), MATCH(Costs9[[#This Row],[Currency Year]], [1]CPI!$A$2:$Q$2, FALSE))</f>
        <v>#REF!</v>
      </c>
      <c r="AD19" s="21"/>
      <c r="AE1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9" s="21" t="e">
        <f>VLOOKUP(Costs9[[#This Row],[Country/Region]], [1]!Exchange_Tab[#Data], COLUMN([1]!Exchange_Tab[[#Headers],[2012]]), FALSE)</f>
        <v>#REF!</v>
      </c>
      <c r="AG19" s="22">
        <v>802.2123971022321</v>
      </c>
      <c r="AH19" s="21" t="str">
        <f>Costs9[Unit or period]</f>
        <v>per patient per year</v>
      </c>
    </row>
    <row r="20" spans="2:34" ht="15.75" x14ac:dyDescent="0.25">
      <c r="B20" s="13">
        <v>8</v>
      </c>
      <c r="C20" s="14" t="str">
        <f>IF(Costs9[[#This Row],[Column3]]=D19, "  ",D20)</f>
        <v>Depression</v>
      </c>
      <c r="D20" s="15" t="s">
        <v>67</v>
      </c>
      <c r="E20" s="1" t="e">
        <f>VLOOKUP(Costs9[[#This Row],[ID '#]], [1]!Articles[#Data], COLUMN([1]!Articles[[#Headers],[Lead Author]]), FALSE)</f>
        <v>#REF!</v>
      </c>
      <c r="F20" s="1" t="e">
        <f>CONCATENATE(RIGHT(Costs9[Author1],(LEN(Costs9[Author1])-FIND(" ",Costs9[Author1])))," et al. (",Costs9[[#This Row],[Study Year]],")")</f>
        <v>#REF!</v>
      </c>
      <c r="G20" s="1" t="e">
        <f>IF(Costs9[Author]=F19, "  ",Costs9[Author])</f>
        <v>#REF!</v>
      </c>
      <c r="H20" s="1" t="e">
        <f>VLOOKUP(Costs9[[#This Row],[ID '#]], [1]!Articles[#Data], COLUMN([1]!Articles[[#Headers],[Study year]]), FALSE)</f>
        <v>#REF!</v>
      </c>
      <c r="I20" s="23" t="str">
        <f>Costs9[Intervention Original]&amp;": " &amp;Costs9[Unit]</f>
        <v>Mental Health Care: Health System Total Control</v>
      </c>
      <c r="J20" s="17" t="str">
        <f>IF(Costs9[Intervention_All]=I19, "   ",Costs9[Intervention_All])</f>
        <v>Mental Health Care: Health System Total Control</v>
      </c>
      <c r="K20" s="1" t="e">
        <f>VLOOKUP(Costs9[[#This Row],[ID '#]], [1]!Articles[#Data], COLUMN([1]!Articles[[#Headers],[Country/ region]]), FALSE)</f>
        <v>#REF!</v>
      </c>
      <c r="L20" s="1" t="e">
        <f>IF(Costs9[[#This Row],[Study Country]] = "Multiple", "", Costs9[[#This Row],[Study Country]])</f>
        <v>#REF!</v>
      </c>
      <c r="M20" s="1" t="s">
        <v>68</v>
      </c>
      <c r="N20" s="1" t="s">
        <v>69</v>
      </c>
      <c r="O20" s="19">
        <v>88</v>
      </c>
      <c r="P20" s="1" t="s">
        <v>53</v>
      </c>
      <c r="Q20" s="20"/>
      <c r="R20" s="1"/>
      <c r="S20" s="12">
        <f>IF(NOT(ISBLANK(Costs9[[#This Row],[Conversion]])), Costs9[[#This Row],[Conversion]], Costs9[[#This Row],[Costs Presented]])</f>
        <v>88</v>
      </c>
      <c r="T20" s="1" t="str">
        <f>IF(NOT(ISBLANK(Costs9[[#This Row],[New Unit or Period]])), Costs9[[#This Row],[New Unit or Period]], Costs9[[#This Row],[Unit Presented]])</f>
        <v>per year</v>
      </c>
      <c r="U20" s="1" t="e">
        <f>Costs9[Currency Country] &amp; "  (" &amp;Costs9[Currency Year] &amp; ")"</f>
        <v>#REF!</v>
      </c>
      <c r="V20" s="1" t="e">
        <f>VLOOKUP(Costs9[[#This Row],[ID '#]], [1]!Articles[#Data], COLUMN([1]!Articles[[#Headers],[Currency Country]]), FALSE)</f>
        <v>#REF!</v>
      </c>
      <c r="W20" s="1" t="e">
        <f>VLOOKUP(Costs9[[#This Row],[ID '#]], [1]!Articles[#Data], COLUMN([1]!Articles[[#Headers],[Currency Year]]), FALSE)</f>
        <v>#REF!</v>
      </c>
      <c r="X2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0" s="21" t="e">
        <f>Costs9[[#This Row],[Cost (unit changed if necessary)]]/Costs9[[#This Row],[Exchange Rate for US and Currency Country for Listed Year OR PPP if $Int]]</f>
        <v>#REF!</v>
      </c>
      <c r="Z20" s="21" t="e">
        <f>INDEX([1]!Exchange_Tab[#Data], MATCH(Costs9[[#This Row],[Country/Region]], [1]!Exchange_Tab[Country Name], 0), MATCH(Costs9[[#This Row],[Currency Year]], '[1]Exchange Rates'!$A$1:$BC$1, 0))</f>
        <v>#REF!</v>
      </c>
      <c r="AA20" s="21" t="e">
        <f>IF(Costs9[[#This Row],[Exchange Rate for US and Study Country for Listed Year]]*Costs9[[#This Row],[US Cost in Listed Year]]=0, NA(), Costs9[[#This Row],[US Cost in Listed Year]]*Costs9[[#This Row],[Exchange Rate for US and Study Country for Listed Year]])</f>
        <v>#REF!</v>
      </c>
      <c r="AB20" s="21" t="e">
        <f>VLOOKUP(Costs9[[#This Row],[Country/Region]], [1]!CPI_Tab[#Data], COLUMN([1]!CPI_Tab[[#Headers],[2012]]), FALSE)</f>
        <v>#REF!</v>
      </c>
      <c r="AC20" s="21" t="e">
        <f>INDEX([1]!CPI_Tab[#Data], MATCH(Costs9[[#This Row],[Country/Region]], [1]!CPI_Tab[Country], FALSE), MATCH(Costs9[[#This Row],[Currency Year]], [1]CPI!$A$2:$Q$2, FALSE))</f>
        <v>#REF!</v>
      </c>
      <c r="AD20" s="21"/>
      <c r="AE2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0" s="21" t="e">
        <f>VLOOKUP(Costs9[[#This Row],[Country/Region]], [1]!Exchange_Tab[#Data], COLUMN([1]!Exchange_Tab[[#Headers],[2012]]), FALSE)</f>
        <v>#REF!</v>
      </c>
      <c r="AG20" s="22">
        <v>106.23040097386514</v>
      </c>
      <c r="AH20" s="21" t="str">
        <f>Costs9[Unit or period]</f>
        <v>per year</v>
      </c>
    </row>
    <row r="21" spans="2:34" ht="31.5" x14ac:dyDescent="0.25">
      <c r="B21" s="13">
        <v>8</v>
      </c>
      <c r="C21" s="14" t="str">
        <f>IF(Costs9[[#This Row],[Column3]]=D20, "  ",D21)</f>
        <v xml:space="preserve">  </v>
      </c>
      <c r="D21" s="15" t="s">
        <v>67</v>
      </c>
      <c r="E21" s="1" t="e">
        <f>VLOOKUP(Costs9[[#This Row],[ID '#]], [1]!Articles[#Data], COLUMN([1]!Articles[[#Headers],[Lead Author]]), FALSE)</f>
        <v>#REF!</v>
      </c>
      <c r="F21" s="1" t="e">
        <f>CONCATENATE(RIGHT(Costs9[Author1],(LEN(Costs9[Author1])-FIND(" ",Costs9[Author1])))," et al. (",Costs9[[#This Row],[Study Year]],")")</f>
        <v>#REF!</v>
      </c>
      <c r="G21" s="1" t="e">
        <f>IF(Costs9[Author]=F20, "  ",Costs9[Author])</f>
        <v>#REF!</v>
      </c>
      <c r="H21" s="1" t="e">
        <f>VLOOKUP(Costs9[[#This Row],[ID '#]], [1]!Articles[#Data], COLUMN([1]!Articles[[#Headers],[Study year]]), FALSE)</f>
        <v>#REF!</v>
      </c>
      <c r="I21" s="23" t="str">
        <f>Costs9[Intervention Original]&amp;": " &amp;Costs9[Unit]</f>
        <v>Mental Health Care: Health System Total Intervention</v>
      </c>
      <c r="J21" s="17" t="str">
        <f>IF(Costs9[Intervention_All]=I20, "   ",Costs9[Intervention_All])</f>
        <v>Mental Health Care: Health System Total Intervention</v>
      </c>
      <c r="K21" s="1" t="e">
        <f>VLOOKUP(Costs9[[#This Row],[ID '#]], [1]!Articles[#Data], COLUMN([1]!Articles[[#Headers],[Country/ region]]), FALSE)</f>
        <v>#REF!</v>
      </c>
      <c r="L21" s="1" t="e">
        <f>IF(Costs9[[#This Row],[Study Country]] = "Multiple", "", Costs9[[#This Row],[Study Country]])</f>
        <v>#REF!</v>
      </c>
      <c r="M21" s="1" t="s">
        <v>68</v>
      </c>
      <c r="N21" s="1" t="s">
        <v>70</v>
      </c>
      <c r="O21" s="19">
        <v>89</v>
      </c>
      <c r="P21" s="1" t="s">
        <v>53</v>
      </c>
      <c r="Q21" s="20"/>
      <c r="R21" s="1"/>
      <c r="S21" s="12">
        <f>IF(NOT(ISBLANK(Costs9[[#This Row],[Conversion]])), Costs9[[#This Row],[Conversion]], Costs9[[#This Row],[Costs Presented]])</f>
        <v>89</v>
      </c>
      <c r="T21" s="1" t="str">
        <f>IF(NOT(ISBLANK(Costs9[[#This Row],[New Unit or Period]])), Costs9[[#This Row],[New Unit or Period]], Costs9[[#This Row],[Unit Presented]])</f>
        <v>per year</v>
      </c>
      <c r="U21" s="1" t="e">
        <f>Costs9[Currency Country] &amp; "  (" &amp;Costs9[Currency Year] &amp; ")"</f>
        <v>#REF!</v>
      </c>
      <c r="V21" s="1" t="e">
        <f>VLOOKUP(Costs9[[#This Row],[ID '#]], [1]!Articles[#Data], COLUMN([1]!Articles[[#Headers],[Currency Country]]), FALSE)</f>
        <v>#REF!</v>
      </c>
      <c r="W21" s="1" t="e">
        <f>VLOOKUP(Costs9[[#This Row],[ID '#]], [1]!Articles[#Data], COLUMN([1]!Articles[[#Headers],[Currency Year]]), FALSE)</f>
        <v>#REF!</v>
      </c>
      <c r="X2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1" s="21" t="e">
        <f>Costs9[[#This Row],[Cost (unit changed if necessary)]]/Costs9[[#This Row],[Exchange Rate for US and Currency Country for Listed Year OR PPP if $Int]]</f>
        <v>#REF!</v>
      </c>
      <c r="Z21" s="21" t="e">
        <f>INDEX([1]!Exchange_Tab[#Data], MATCH(Costs9[[#This Row],[Country/Region]], [1]!Exchange_Tab[Country Name], 0), MATCH(Costs9[[#This Row],[Currency Year]], '[1]Exchange Rates'!$A$1:$BC$1, 0))</f>
        <v>#REF!</v>
      </c>
      <c r="AA21" s="21" t="e">
        <f>IF(Costs9[[#This Row],[Exchange Rate for US and Study Country for Listed Year]]*Costs9[[#This Row],[US Cost in Listed Year]]=0, NA(), Costs9[[#This Row],[US Cost in Listed Year]]*Costs9[[#This Row],[Exchange Rate for US and Study Country for Listed Year]])</f>
        <v>#REF!</v>
      </c>
      <c r="AB21" s="21" t="e">
        <f>VLOOKUP(Costs9[[#This Row],[Country/Region]], [1]!CPI_Tab[#Data], COLUMN([1]!CPI_Tab[[#Headers],[2012]]), FALSE)</f>
        <v>#REF!</v>
      </c>
      <c r="AC21" s="21" t="e">
        <f>INDEX([1]!CPI_Tab[#Data], MATCH(Costs9[[#This Row],[Country/Region]], [1]!CPI_Tab[Country], FALSE), MATCH(Costs9[[#This Row],[Currency Year]], [1]CPI!$A$2:$Q$2, FALSE))</f>
        <v>#REF!</v>
      </c>
      <c r="AD21" s="21"/>
      <c r="AE2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1" s="21" t="e">
        <f>VLOOKUP(Costs9[[#This Row],[Country/Region]], [1]!Exchange_Tab[#Data], COLUMN([1]!Exchange_Tab[[#Headers],[2012]]), FALSE)</f>
        <v>#REF!</v>
      </c>
      <c r="AG21" s="22">
        <v>107.43756462129541</v>
      </c>
      <c r="AH21" s="21" t="str">
        <f>Costs9[Unit or period]</f>
        <v>per year</v>
      </c>
    </row>
    <row r="22" spans="2:34" ht="31.5" x14ac:dyDescent="0.25">
      <c r="B22" s="13">
        <v>17</v>
      </c>
      <c r="C22" s="14" t="str">
        <f>IF(Costs9[[#This Row],[Column3]]=D21, "  ",D22)</f>
        <v xml:space="preserve">  </v>
      </c>
      <c r="D22" s="15" t="s">
        <v>67</v>
      </c>
      <c r="E22" s="1" t="e">
        <f>VLOOKUP(Costs9[[#This Row],[ID '#]], [1]!Articles[#Data], COLUMN([1]!Articles[[#Headers],[Lead Author]]), FALSE)</f>
        <v>#REF!</v>
      </c>
      <c r="F22" s="1" t="e">
        <f>CONCATENATE(RIGHT(Costs9[Author1],(LEN(Costs9[Author1])-FIND(" ",Costs9[Author1])))," et al. (",Costs9[[#This Row],[Study Year]],")")</f>
        <v>#REF!</v>
      </c>
      <c r="G22" s="1" t="e">
        <f>IF(Costs9[Author]=F21, "  ",Costs9[Author])</f>
        <v>#REF!</v>
      </c>
      <c r="H22" s="1" t="e">
        <f>VLOOKUP(Costs9[[#This Row],[ID '#]], [1]!Articles[#Data], COLUMN([1]!Articles[[#Headers],[Study year]]), FALSE)</f>
        <v>#REF!</v>
      </c>
      <c r="I22" s="23" t="str">
        <f>Costs9[Intervention Original]&amp;": " &amp;Costs9[Unit]</f>
        <v>Drugs and Psychosocial Treatment: 50% Coverage assumed</v>
      </c>
      <c r="J22" s="17" t="str">
        <f>IF(Costs9[Intervention_All]=I21, "   ",Costs9[Intervention_All])</f>
        <v>Drugs and Psychosocial Treatment: 50% Coverage assumed</v>
      </c>
      <c r="K22" s="1" t="e">
        <f>VLOOKUP(Costs9[[#This Row],[ID '#]], [1]!Articles[#Data], COLUMN([1]!Articles[[#Headers],[Country/ region]]), FALSE)</f>
        <v>#REF!</v>
      </c>
      <c r="L22" s="1" t="s">
        <v>38</v>
      </c>
      <c r="M22" s="1" t="s">
        <v>39</v>
      </c>
      <c r="N22" s="1" t="s">
        <v>40</v>
      </c>
      <c r="O22" s="19">
        <v>0.57999999999999996</v>
      </c>
      <c r="P22" s="1" t="s">
        <v>41</v>
      </c>
      <c r="Q22" s="20"/>
      <c r="R22" s="1"/>
      <c r="S22" s="12">
        <f>IF(NOT(ISBLANK(Costs9[[#This Row],[Conversion]])), Costs9[[#This Row],[Conversion]], Costs9[[#This Row],[Costs Presented]])</f>
        <v>0.57999999999999996</v>
      </c>
      <c r="T22" s="1" t="str">
        <f>IF(NOT(ISBLANK(Costs9[[#This Row],[New Unit or Period]])), Costs9[[#This Row],[New Unit or Period]], Costs9[[#This Row],[Unit Presented]])</f>
        <v>per capita</v>
      </c>
      <c r="U22" s="1" t="e">
        <f>Costs9[Currency Country] &amp; "  (" &amp;Costs9[Currency Year] &amp; ")"</f>
        <v>#REF!</v>
      </c>
      <c r="V22" s="1" t="e">
        <f>VLOOKUP(Costs9[[#This Row],[ID '#]], [1]!Articles[#Data], COLUMN([1]!Articles[[#Headers],[Currency Country]]), FALSE)</f>
        <v>#REF!</v>
      </c>
      <c r="W22" s="1" t="e">
        <f>VLOOKUP(Costs9[[#This Row],[ID '#]], [1]!Articles[#Data], COLUMN([1]!Articles[[#Headers],[Currency Year]]), FALSE)</f>
        <v>#REF!</v>
      </c>
      <c r="X2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2" s="21" t="e">
        <f>Costs9[[#This Row],[Cost (unit changed if necessary)]]/Costs9[[#This Row],[Exchange Rate for US and Currency Country for Listed Year OR PPP if $Int]]</f>
        <v>#REF!</v>
      </c>
      <c r="Z22" s="21" t="e">
        <f>INDEX([1]!Exchange_Tab[#Data], MATCH(Costs9[[#This Row],[Country/Region]], [1]!Exchange_Tab[Country Name], 0), MATCH(Costs9[[#This Row],[Currency Year]], '[1]Exchange Rates'!$A$1:$BC$1, 0))</f>
        <v>#REF!</v>
      </c>
      <c r="AA22" s="21" t="e">
        <f>IF(Costs9[[#This Row],[Exchange Rate for US and Study Country for Listed Year]]*Costs9[[#This Row],[US Cost in Listed Year]]=0, NA(), Costs9[[#This Row],[US Cost in Listed Year]]*Costs9[[#This Row],[Exchange Rate for US and Study Country for Listed Year]])</f>
        <v>#REF!</v>
      </c>
      <c r="AB22" s="21" t="e">
        <f>VLOOKUP(Costs9[[#This Row],[Country/Region]], [1]!CPI_Tab[#Data], COLUMN([1]!CPI_Tab[[#Headers],[2012]]), FALSE)</f>
        <v>#REF!</v>
      </c>
      <c r="AC22" s="21" t="e">
        <f>INDEX([1]!CPI_Tab[#Data], MATCH(Costs9[[#This Row],[Country/Region]], [1]!CPI_Tab[Country], FALSE), MATCH(Costs9[[#This Row],[Currency Year]], [1]CPI!$A$2:$Q$2, FALSE))</f>
        <v>#REF!</v>
      </c>
      <c r="AD22" s="21" t="s">
        <v>42</v>
      </c>
      <c r="AE2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2" s="21" t="e">
        <f>VLOOKUP(Costs9[[#This Row],[Country/Region]], [1]!Exchange_Tab[#Data], COLUMN([1]!Exchange_Tab[[#Headers],[2012]]), FALSE)</f>
        <v>#REF!</v>
      </c>
      <c r="AG22" s="22">
        <v>1.1376745212914818</v>
      </c>
      <c r="AH22" s="21" t="str">
        <f>Costs9[Unit or period]</f>
        <v>per capita</v>
      </c>
    </row>
    <row r="23" spans="2:34" ht="15.75" x14ac:dyDescent="0.25">
      <c r="B23" s="13">
        <v>17</v>
      </c>
      <c r="C23" s="14" t="str">
        <f>IF(Costs9[[#This Row],[Column3]]=D22, "  ",D23)</f>
        <v xml:space="preserve">  </v>
      </c>
      <c r="D23" s="15" t="s">
        <v>67</v>
      </c>
      <c r="E23" s="1" t="e">
        <f>VLOOKUP(Costs9[[#This Row],[ID '#]], [1]!Articles[#Data], COLUMN([1]!Articles[[#Headers],[Lead Author]]), FALSE)</f>
        <v>#REF!</v>
      </c>
      <c r="F23" s="1" t="e">
        <f>CONCATENATE(RIGHT(Costs9[Author1],(LEN(Costs9[Author1])-FIND(" ",Costs9[Author1])))," et al. (",Costs9[[#This Row],[Study Year]],")")</f>
        <v>#REF!</v>
      </c>
      <c r="G23" s="1" t="e">
        <f>IF(Costs9[Author]=F22, "  ",Costs9[Author])</f>
        <v>#REF!</v>
      </c>
      <c r="H23" s="1" t="e">
        <f>VLOOKUP(Costs9[[#This Row],[ID '#]], [1]!Articles[#Data], COLUMN([1]!Articles[[#Headers],[Study year]]), FALSE)</f>
        <v>#REF!</v>
      </c>
      <c r="I23" s="23" t="str">
        <f>Costs9[Intervention Original]&amp;": " &amp;Costs9[Unit]</f>
        <v>Drugs and Psychosocial Treatment: 50% Coverage assumed</v>
      </c>
      <c r="J23" s="17" t="str">
        <f>IF(Costs9[Intervention_All]=I22, "   ",Costs9[Intervention_All])</f>
        <v xml:space="preserve">   </v>
      </c>
      <c r="K23" s="1" t="e">
        <f>VLOOKUP(Costs9[[#This Row],[ID '#]], [1]!Articles[#Data], COLUMN([1]!Articles[[#Headers],[Country/ region]]), FALSE)</f>
        <v>#REF!</v>
      </c>
      <c r="L23" s="1" t="s">
        <v>43</v>
      </c>
      <c r="M23" s="1" t="s">
        <v>39</v>
      </c>
      <c r="N23" s="1" t="s">
        <v>40</v>
      </c>
      <c r="O23" s="19">
        <v>0.83</v>
      </c>
      <c r="P23" s="1" t="s">
        <v>41</v>
      </c>
      <c r="Q23" s="20"/>
      <c r="R23" s="1"/>
      <c r="S23" s="12">
        <f>IF(NOT(ISBLANK(Costs9[[#This Row],[Conversion]])), Costs9[[#This Row],[Conversion]], Costs9[[#This Row],[Costs Presented]])</f>
        <v>0.83</v>
      </c>
      <c r="T23" s="1" t="str">
        <f>IF(NOT(ISBLANK(Costs9[[#This Row],[New Unit or Period]])), Costs9[[#This Row],[New Unit or Period]], Costs9[[#This Row],[Unit Presented]])</f>
        <v>per capita</v>
      </c>
      <c r="U23" s="1" t="e">
        <f>Costs9[Currency Country] &amp; "  (" &amp;Costs9[Currency Year] &amp; ")"</f>
        <v>#REF!</v>
      </c>
      <c r="V23" s="1" t="e">
        <f>VLOOKUP(Costs9[[#This Row],[ID '#]], [1]!Articles[#Data], COLUMN([1]!Articles[[#Headers],[Currency Country]]), FALSE)</f>
        <v>#REF!</v>
      </c>
      <c r="W23" s="1" t="e">
        <f>VLOOKUP(Costs9[[#This Row],[ID '#]], [1]!Articles[#Data], COLUMN([1]!Articles[[#Headers],[Currency Year]]), FALSE)</f>
        <v>#REF!</v>
      </c>
      <c r="X2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3" s="21" t="e">
        <f>Costs9[[#This Row],[Cost (unit changed if necessary)]]/Costs9[[#This Row],[Exchange Rate for US and Currency Country for Listed Year OR PPP if $Int]]</f>
        <v>#REF!</v>
      </c>
      <c r="Z23" s="21" t="e">
        <f>INDEX([1]!Exchange_Tab[#Data], MATCH(Costs9[[#This Row],[Country/Region]], [1]!Exchange_Tab[Country Name], 0), MATCH(Costs9[[#This Row],[Currency Year]], '[1]Exchange Rates'!$A$1:$BC$1, 0))</f>
        <v>#REF!</v>
      </c>
      <c r="AA23" s="21" t="e">
        <f>IF(Costs9[[#This Row],[Exchange Rate for US and Study Country for Listed Year]]*Costs9[[#This Row],[US Cost in Listed Year]]=0, NA(), Costs9[[#This Row],[US Cost in Listed Year]]*Costs9[[#This Row],[Exchange Rate for US and Study Country for Listed Year]])</f>
        <v>#REF!</v>
      </c>
      <c r="AB23" s="21" t="e">
        <f>VLOOKUP(Costs9[[#This Row],[Country/Region]], [1]!CPI_Tab[#Data], COLUMN([1]!CPI_Tab[[#Headers],[2012]]), FALSE)</f>
        <v>#REF!</v>
      </c>
      <c r="AC23" s="21" t="e">
        <f>INDEX([1]!CPI_Tab[#Data], MATCH(Costs9[[#This Row],[Country/Region]], [1]!CPI_Tab[Country], FALSE), MATCH(Costs9[[#This Row],[Currency Year]], [1]CPI!$A$2:$Q$2, FALSE))</f>
        <v>#REF!</v>
      </c>
      <c r="AD23" s="21" t="s">
        <v>45</v>
      </c>
      <c r="AE2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3" s="21" t="e">
        <f>VLOOKUP(Costs9[[#This Row],[Country/Region]], [1]!Exchange_Tab[#Data], COLUMN([1]!Exchange_Tab[[#Headers],[2012]]), FALSE)</f>
        <v>#REF!</v>
      </c>
      <c r="AG23" s="22">
        <v>1.2166729058156183</v>
      </c>
      <c r="AH23" s="21" t="str">
        <f>Costs9[Unit or period]</f>
        <v>per capita</v>
      </c>
    </row>
    <row r="24" spans="2:34" ht="31.5" x14ac:dyDescent="0.25">
      <c r="B24" s="13">
        <v>37</v>
      </c>
      <c r="C24" s="14" t="str">
        <f>IF(Costs9[[#This Row],[Column3]]=D23, "  ",D24)</f>
        <v xml:space="preserve">  </v>
      </c>
      <c r="D24" s="15" t="s">
        <v>67</v>
      </c>
      <c r="E24" s="1" t="e">
        <f>VLOOKUP(Costs9[[#This Row],[ID '#]], [1]!Articles[#Data], COLUMN([1]!Articles[[#Headers],[Lead Author]]), FALSE)</f>
        <v>#REF!</v>
      </c>
      <c r="F24" s="1" t="e">
        <f>CONCATENATE(RIGHT(Costs9[Author1],(LEN(Costs9[Author1])-FIND(" ",Costs9[Author1])))," et al. (",Costs9[[#This Row],[Study Year]],")")</f>
        <v>#REF!</v>
      </c>
      <c r="G24" s="1" t="e">
        <f>IF(Costs9[Author]=F23, "  ",Costs9[Author])</f>
        <v>#REF!</v>
      </c>
      <c r="H24" s="1" t="e">
        <f>VLOOKUP(Costs9[[#This Row],[ID '#]], [1]!Articles[#Data], COLUMN([1]!Articles[[#Headers],[Study year]]), FALSE)</f>
        <v>#REF!</v>
      </c>
      <c r="I24" s="23" t="str">
        <f>Costs9[Intervention Original]&amp;": " &amp;Costs9[Unit]</f>
        <v>Intervention, target coverage 40%: Older antidepressant drug in primary care</v>
      </c>
      <c r="J24" s="17" t="str">
        <f>IF(Costs9[Intervention_All]=I23, "   ",Costs9[Intervention_All])</f>
        <v>Intervention, target coverage 40%: Older antidepressant drug in primary care</v>
      </c>
      <c r="K24" s="1" t="e">
        <f>VLOOKUP(Costs9[[#This Row],[ID '#]], [1]!Articles[#Data], COLUMN([1]!Articles[[#Headers],[Country/ region]]), FALSE)</f>
        <v>#REF!</v>
      </c>
      <c r="L24" s="1" t="e">
        <f>IF(Costs9[[#This Row],[Study Country]] = "Multiple", "", Costs9[[#This Row],[Study Country]])</f>
        <v>#REF!</v>
      </c>
      <c r="M24" s="1" t="s">
        <v>71</v>
      </c>
      <c r="N24" s="1" t="s">
        <v>72</v>
      </c>
      <c r="O24" s="19">
        <v>4680</v>
      </c>
      <c r="P24" s="1" t="s">
        <v>53</v>
      </c>
      <c r="Q24" s="20"/>
      <c r="R24" s="1"/>
      <c r="S24" s="12">
        <f>IF(NOT(ISBLANK(Costs9[[#This Row],[Conversion]])), Costs9[[#This Row],[Conversion]], Costs9[[#This Row],[Costs Presented]])</f>
        <v>4680</v>
      </c>
      <c r="T24" s="1" t="str">
        <f>IF(NOT(ISBLANK(Costs9[[#This Row],[New Unit or Period]])), Costs9[[#This Row],[New Unit or Period]], Costs9[[#This Row],[Unit Presented]])</f>
        <v>per year</v>
      </c>
      <c r="U24" s="1" t="e">
        <f>Costs9[Currency Country] &amp; "  (" &amp;Costs9[Currency Year] &amp; ")"</f>
        <v>#REF!</v>
      </c>
      <c r="V24" s="1" t="e">
        <f>VLOOKUP(Costs9[[#This Row],[ID '#]], [1]!Articles[#Data], COLUMN([1]!Articles[[#Headers],[Currency Country]]), FALSE)</f>
        <v>#REF!</v>
      </c>
      <c r="W24" s="1" t="e">
        <f>VLOOKUP(Costs9[[#This Row],[ID '#]], [1]!Articles[#Data], COLUMN([1]!Articles[[#Headers],[Currency Year]]), FALSE)</f>
        <v>#REF!</v>
      </c>
      <c r="X2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4" s="21" t="e">
        <f>Costs9[[#This Row],[Cost (unit changed if necessary)]]/Costs9[[#This Row],[Exchange Rate for US and Currency Country for Listed Year OR PPP if $Int]]</f>
        <v>#REF!</v>
      </c>
      <c r="Z24" s="21" t="e">
        <f>INDEX([1]!Exchange_Tab[#Data], MATCH(Costs9[[#This Row],[Country/Region]], [1]!Exchange_Tab[Country Name], 0), MATCH(Costs9[[#This Row],[Currency Year]], '[1]Exchange Rates'!$A$1:$BC$1, 0))</f>
        <v>#REF!</v>
      </c>
      <c r="AA24" s="21" t="e">
        <f>IF(Costs9[[#This Row],[Exchange Rate for US and Study Country for Listed Year]]*Costs9[[#This Row],[US Cost in Listed Year]]=0, NA(), Costs9[[#This Row],[US Cost in Listed Year]]*Costs9[[#This Row],[Exchange Rate for US and Study Country for Listed Year]])</f>
        <v>#REF!</v>
      </c>
      <c r="AB24" s="21" t="e">
        <f>VLOOKUP(Costs9[[#This Row],[Country/Region]], [1]!CPI_Tab[#Data], COLUMN([1]!CPI_Tab[[#Headers],[2012]]), FALSE)</f>
        <v>#REF!</v>
      </c>
      <c r="AC24" s="21" t="e">
        <f>INDEX([1]!CPI_Tab[#Data], MATCH(Costs9[[#This Row],[Country/Region]], [1]!CPI_Tab[Country], FALSE), MATCH(Costs9[[#This Row],[Currency Year]], [1]CPI!$A$2:$Q$2, FALSE))</f>
        <v>#REF!</v>
      </c>
      <c r="AD24" s="21"/>
      <c r="AE2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4" s="21" t="e">
        <f>VLOOKUP(Costs9[[#This Row],[Country/Region]], [1]!Exchange_Tab[#Data], COLUMN([1]!Exchange_Tab[[#Headers],[2012]]), FALSE)</f>
        <v>#REF!</v>
      </c>
      <c r="AG24" s="22">
        <v>124.28172980958466</v>
      </c>
      <c r="AH24" s="21" t="str">
        <f>Costs9[Unit or period]</f>
        <v>per year</v>
      </c>
    </row>
    <row r="25" spans="2:34" ht="31.5" x14ac:dyDescent="0.25">
      <c r="B25" s="13">
        <v>37</v>
      </c>
      <c r="C25" s="14" t="str">
        <f>IF(Costs9[[#This Row],[Column3]]=D24, "  ",D25)</f>
        <v xml:space="preserve">  </v>
      </c>
      <c r="D25" s="15" t="s">
        <v>67</v>
      </c>
      <c r="E25" s="1" t="e">
        <f>VLOOKUP(Costs9[[#This Row],[ID '#]], [1]!Articles[#Data], COLUMN([1]!Articles[[#Headers],[Lead Author]]), FALSE)</f>
        <v>#REF!</v>
      </c>
      <c r="F25" s="1" t="e">
        <f>CONCATENATE(RIGHT(Costs9[Author1],(LEN(Costs9[Author1])-FIND(" ",Costs9[Author1])))," et al. (",Costs9[[#This Row],[Study Year]],")")</f>
        <v>#REF!</v>
      </c>
      <c r="G25" s="1" t="e">
        <f>IF(Costs9[Author]=F24, "  ",Costs9[Author])</f>
        <v>#REF!</v>
      </c>
      <c r="H25" s="1" t="e">
        <f>VLOOKUP(Costs9[[#This Row],[ID '#]], [1]!Articles[#Data], COLUMN([1]!Articles[[#Headers],[Study year]]), FALSE)</f>
        <v>#REF!</v>
      </c>
      <c r="I25" s="23" t="str">
        <f>Costs9[Intervention Original]&amp;": " &amp;Costs9[Unit]</f>
        <v>Intervention, target coverage 40%: Newer antidepressant drug in primary care</v>
      </c>
      <c r="J25" s="17" t="str">
        <f>IF(Costs9[Intervention_All]=I24, "   ",Costs9[Intervention_All])</f>
        <v>Intervention, target coverage 40%: Newer antidepressant drug in primary care</v>
      </c>
      <c r="K25" s="1" t="e">
        <f>VLOOKUP(Costs9[[#This Row],[ID '#]], [1]!Articles[#Data], COLUMN([1]!Articles[[#Headers],[Country/ region]]), FALSE)</f>
        <v>#REF!</v>
      </c>
      <c r="L25" s="1" t="e">
        <f>IF(Costs9[[#This Row],[Study Country]] = "Multiple", "", Costs9[[#This Row],[Study Country]])</f>
        <v>#REF!</v>
      </c>
      <c r="M25" s="1" t="s">
        <v>71</v>
      </c>
      <c r="N25" s="1" t="s">
        <v>73</v>
      </c>
      <c r="O25" s="19">
        <v>20274</v>
      </c>
      <c r="P25" s="1" t="s">
        <v>53</v>
      </c>
      <c r="Q25" s="20"/>
      <c r="R25" s="1"/>
      <c r="S25" s="12">
        <f>IF(NOT(ISBLANK(Costs9[[#This Row],[Conversion]])), Costs9[[#This Row],[Conversion]], Costs9[[#This Row],[Costs Presented]])</f>
        <v>20274</v>
      </c>
      <c r="T25" s="1" t="str">
        <f>IF(NOT(ISBLANK(Costs9[[#This Row],[New Unit or Period]])), Costs9[[#This Row],[New Unit or Period]], Costs9[[#This Row],[Unit Presented]])</f>
        <v>per year</v>
      </c>
      <c r="U25" s="1" t="e">
        <f>Costs9[Currency Country] &amp; "  (" &amp;Costs9[Currency Year] &amp; ")"</f>
        <v>#REF!</v>
      </c>
      <c r="V25" s="1" t="e">
        <f>VLOOKUP(Costs9[[#This Row],[ID '#]], [1]!Articles[#Data], COLUMN([1]!Articles[[#Headers],[Currency Country]]), FALSE)</f>
        <v>#REF!</v>
      </c>
      <c r="W25" s="1" t="e">
        <f>VLOOKUP(Costs9[[#This Row],[ID '#]], [1]!Articles[#Data], COLUMN([1]!Articles[[#Headers],[Currency Year]]), FALSE)</f>
        <v>#REF!</v>
      </c>
      <c r="X2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5" s="21" t="e">
        <f>Costs9[[#This Row],[Cost (unit changed if necessary)]]/Costs9[[#This Row],[Exchange Rate for US and Currency Country for Listed Year OR PPP if $Int]]</f>
        <v>#REF!</v>
      </c>
      <c r="Z25" s="21" t="e">
        <f>INDEX([1]!Exchange_Tab[#Data], MATCH(Costs9[[#This Row],[Country/Region]], [1]!Exchange_Tab[Country Name], 0), MATCH(Costs9[[#This Row],[Currency Year]], '[1]Exchange Rates'!$A$1:$BC$1, 0))</f>
        <v>#REF!</v>
      </c>
      <c r="AA25" s="21" t="e">
        <f>IF(Costs9[[#This Row],[Exchange Rate for US and Study Country for Listed Year]]*Costs9[[#This Row],[US Cost in Listed Year]]=0, NA(), Costs9[[#This Row],[US Cost in Listed Year]]*Costs9[[#This Row],[Exchange Rate for US and Study Country for Listed Year]])</f>
        <v>#REF!</v>
      </c>
      <c r="AB25" s="21" t="e">
        <f>VLOOKUP(Costs9[[#This Row],[Country/Region]], [1]!CPI_Tab[#Data], COLUMN([1]!CPI_Tab[[#Headers],[2012]]), FALSE)</f>
        <v>#REF!</v>
      </c>
      <c r="AC25" s="21" t="e">
        <f>INDEX([1]!CPI_Tab[#Data], MATCH(Costs9[[#This Row],[Country/Region]], [1]!CPI_Tab[Country], FALSE), MATCH(Costs9[[#This Row],[Currency Year]], [1]CPI!$A$2:$Q$2, FALSE))</f>
        <v>#REF!</v>
      </c>
      <c r="AD25" s="21"/>
      <c r="AE2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5" s="21" t="e">
        <f>VLOOKUP(Costs9[[#This Row],[Country/Region]], [1]!Exchange_Tab[#Data], COLUMN([1]!Exchange_Tab[[#Headers],[2012]]), FALSE)</f>
        <v>#REF!</v>
      </c>
      <c r="AG25" s="22">
        <v>538.39482695716231</v>
      </c>
      <c r="AH25" s="21" t="str">
        <f>Costs9[Unit or period]</f>
        <v>per year</v>
      </c>
    </row>
    <row r="26" spans="2:34" ht="31.5" x14ac:dyDescent="0.25">
      <c r="B26" s="13">
        <v>37</v>
      </c>
      <c r="C26" s="14" t="str">
        <f>IF(Costs9[[#This Row],[Column3]]=D25, "  ",D26)</f>
        <v xml:space="preserve">  </v>
      </c>
      <c r="D26" s="15" t="s">
        <v>67</v>
      </c>
      <c r="E26" s="1" t="e">
        <f>VLOOKUP(Costs9[[#This Row],[ID '#]], [1]!Articles[#Data], COLUMN([1]!Articles[[#Headers],[Lead Author]]), FALSE)</f>
        <v>#REF!</v>
      </c>
      <c r="F26" s="1" t="e">
        <f>CONCATENATE(RIGHT(Costs9[Author1],(LEN(Costs9[Author1])-FIND(" ",Costs9[Author1])))," et al. (",Costs9[[#This Row],[Study Year]],")")</f>
        <v>#REF!</v>
      </c>
      <c r="G26" s="1" t="e">
        <f>IF(Costs9[Author]=F25, "  ",Costs9[Author])</f>
        <v>#REF!</v>
      </c>
      <c r="H26" s="1" t="e">
        <f>VLOOKUP(Costs9[[#This Row],[ID '#]], [1]!Articles[#Data], COLUMN([1]!Articles[[#Headers],[Study year]]), FALSE)</f>
        <v>#REF!</v>
      </c>
      <c r="I26" s="23" t="str">
        <f>Costs9[Intervention Original]&amp;": " &amp;Costs9[Unit]</f>
        <v>Intervention, target coverage 40%: Brief psychotherapy in primary care</v>
      </c>
      <c r="J26" s="17" t="str">
        <f>IF(Costs9[Intervention_All]=I25, "   ",Costs9[Intervention_All])</f>
        <v>Intervention, target coverage 40%: Brief psychotherapy in primary care</v>
      </c>
      <c r="K26" s="1" t="e">
        <f>VLOOKUP(Costs9[[#This Row],[ID '#]], [1]!Articles[#Data], COLUMN([1]!Articles[[#Headers],[Country/ region]]), FALSE)</f>
        <v>#REF!</v>
      </c>
      <c r="L26" s="1" t="e">
        <f>IF(Costs9[[#This Row],[Study Country]] = "Multiple", "", Costs9[[#This Row],[Study Country]])</f>
        <v>#REF!</v>
      </c>
      <c r="M26" s="1" t="s">
        <v>71</v>
      </c>
      <c r="N26" s="1" t="s">
        <v>74</v>
      </c>
      <c r="O26" s="19">
        <v>7096</v>
      </c>
      <c r="P26" s="1" t="s">
        <v>53</v>
      </c>
      <c r="Q26" s="20"/>
      <c r="R26" s="1"/>
      <c r="S26" s="12">
        <f>IF(NOT(ISBLANK(Costs9[[#This Row],[Conversion]])), Costs9[[#This Row],[Conversion]], Costs9[[#This Row],[Costs Presented]])</f>
        <v>7096</v>
      </c>
      <c r="T26" s="1" t="str">
        <f>IF(NOT(ISBLANK(Costs9[[#This Row],[New Unit or Period]])), Costs9[[#This Row],[New Unit or Period]], Costs9[[#This Row],[Unit Presented]])</f>
        <v>per year</v>
      </c>
      <c r="U26" s="1" t="e">
        <f>Costs9[Currency Country] &amp; "  (" &amp;Costs9[Currency Year] &amp; ")"</f>
        <v>#REF!</v>
      </c>
      <c r="V26" s="1" t="e">
        <f>VLOOKUP(Costs9[[#This Row],[ID '#]], [1]!Articles[#Data], COLUMN([1]!Articles[[#Headers],[Currency Country]]), FALSE)</f>
        <v>#REF!</v>
      </c>
      <c r="W26" s="1" t="e">
        <f>VLOOKUP(Costs9[[#This Row],[ID '#]], [1]!Articles[#Data], COLUMN([1]!Articles[[#Headers],[Currency Year]]), FALSE)</f>
        <v>#REF!</v>
      </c>
      <c r="X2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6" s="21" t="e">
        <f>Costs9[[#This Row],[Cost (unit changed if necessary)]]/Costs9[[#This Row],[Exchange Rate for US and Currency Country for Listed Year OR PPP if $Int]]</f>
        <v>#REF!</v>
      </c>
      <c r="Z26" s="21" t="e">
        <f>INDEX([1]!Exchange_Tab[#Data], MATCH(Costs9[[#This Row],[Country/Region]], [1]!Exchange_Tab[Country Name], 0), MATCH(Costs9[[#This Row],[Currency Year]], '[1]Exchange Rates'!$A$1:$BC$1, 0))</f>
        <v>#REF!</v>
      </c>
      <c r="AA26" s="21" t="e">
        <f>IF(Costs9[[#This Row],[Exchange Rate for US and Study Country for Listed Year]]*Costs9[[#This Row],[US Cost in Listed Year]]=0, NA(), Costs9[[#This Row],[US Cost in Listed Year]]*Costs9[[#This Row],[Exchange Rate for US and Study Country for Listed Year]])</f>
        <v>#REF!</v>
      </c>
      <c r="AB26" s="21" t="e">
        <f>VLOOKUP(Costs9[[#This Row],[Country/Region]], [1]!CPI_Tab[#Data], COLUMN([1]!CPI_Tab[[#Headers],[2012]]), FALSE)</f>
        <v>#REF!</v>
      </c>
      <c r="AC26" s="21" t="e">
        <f>INDEX([1]!CPI_Tab[#Data], MATCH(Costs9[[#This Row],[Country/Region]], [1]!CPI_Tab[Country], FALSE), MATCH(Costs9[[#This Row],[Currency Year]], [1]CPI!$A$2:$Q$2, FALSE))</f>
        <v>#REF!</v>
      </c>
      <c r="AD26" s="21"/>
      <c r="AE2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6" s="21" t="e">
        <f>VLOOKUP(Costs9[[#This Row],[Country/Region]], [1]!Exchange_Tab[#Data], COLUMN([1]!Exchange_Tab[[#Headers],[2012]]), FALSE)</f>
        <v>#REF!</v>
      </c>
      <c r="AG26" s="22">
        <v>188.44084502752412</v>
      </c>
      <c r="AH26" s="21" t="str">
        <f>Costs9[Unit or period]</f>
        <v>per year</v>
      </c>
    </row>
    <row r="27" spans="2:34" ht="31.5" x14ac:dyDescent="0.25">
      <c r="B27" s="13">
        <v>37</v>
      </c>
      <c r="C27" s="14" t="str">
        <f>IF(Costs9[[#This Row],[Column3]]=D26, "  ",D27)</f>
        <v xml:space="preserve">  </v>
      </c>
      <c r="D27" s="15" t="s">
        <v>67</v>
      </c>
      <c r="E27" s="1" t="e">
        <f>VLOOKUP(Costs9[[#This Row],[ID '#]], [1]!Articles[#Data], COLUMN([1]!Articles[[#Headers],[Lead Author]]), FALSE)</f>
        <v>#REF!</v>
      </c>
      <c r="F27" s="1" t="e">
        <f>CONCATENATE(RIGHT(Costs9[Author1],(LEN(Costs9[Author1])-FIND(" ",Costs9[Author1])))," et al. (",Costs9[[#This Row],[Study Year]],")")</f>
        <v>#REF!</v>
      </c>
      <c r="G27" s="1" t="e">
        <f>IF(Costs9[Author]=F26, "  ",Costs9[Author])</f>
        <v>#REF!</v>
      </c>
      <c r="H27" s="1" t="e">
        <f>VLOOKUP(Costs9[[#This Row],[ID '#]], [1]!Articles[#Data], COLUMN([1]!Articles[[#Headers],[Study year]]), FALSE)</f>
        <v>#REF!</v>
      </c>
      <c r="I27" s="23" t="str">
        <f>Costs9[Intervention Original]&amp;": " &amp;Costs9[Unit]</f>
        <v>Intervention, target coverage 40%: Older antidepressant drug + psychotherapy</v>
      </c>
      <c r="J27" s="17" t="str">
        <f>IF(Costs9[Intervention_All]=I26, "   ",Costs9[Intervention_All])</f>
        <v>Intervention, target coverage 40%: Older antidepressant drug + psychotherapy</v>
      </c>
      <c r="K27" s="1" t="e">
        <f>VLOOKUP(Costs9[[#This Row],[ID '#]], [1]!Articles[#Data], COLUMN([1]!Articles[[#Headers],[Country/ region]]), FALSE)</f>
        <v>#REF!</v>
      </c>
      <c r="L27" s="1" t="e">
        <f>IF(Costs9[[#This Row],[Study Country]] = "Multiple", "", Costs9[[#This Row],[Study Country]])</f>
        <v>#REF!</v>
      </c>
      <c r="M27" s="1" t="s">
        <v>71</v>
      </c>
      <c r="N27" s="1" t="s">
        <v>75</v>
      </c>
      <c r="O27" s="19">
        <v>7788</v>
      </c>
      <c r="P27" s="1" t="s">
        <v>53</v>
      </c>
      <c r="Q27" s="20"/>
      <c r="R27" s="1"/>
      <c r="S27" s="12">
        <f>IF(NOT(ISBLANK(Costs9[[#This Row],[Conversion]])), Costs9[[#This Row],[Conversion]], Costs9[[#This Row],[Costs Presented]])</f>
        <v>7788</v>
      </c>
      <c r="T27" s="1" t="str">
        <f>IF(NOT(ISBLANK(Costs9[[#This Row],[New Unit or Period]])), Costs9[[#This Row],[New Unit or Period]], Costs9[[#This Row],[Unit Presented]])</f>
        <v>per year</v>
      </c>
      <c r="U27" s="1" t="e">
        <f>Costs9[Currency Country] &amp; "  (" &amp;Costs9[Currency Year] &amp; ")"</f>
        <v>#REF!</v>
      </c>
      <c r="V27" s="1" t="e">
        <f>VLOOKUP(Costs9[[#This Row],[ID '#]], [1]!Articles[#Data], COLUMN([1]!Articles[[#Headers],[Currency Country]]), FALSE)</f>
        <v>#REF!</v>
      </c>
      <c r="W27" s="1" t="e">
        <f>VLOOKUP(Costs9[[#This Row],[ID '#]], [1]!Articles[#Data], COLUMN([1]!Articles[[#Headers],[Currency Year]]), FALSE)</f>
        <v>#REF!</v>
      </c>
      <c r="X2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7" s="21" t="e">
        <f>Costs9[[#This Row],[Cost (unit changed if necessary)]]/Costs9[[#This Row],[Exchange Rate for US and Currency Country for Listed Year OR PPP if $Int]]</f>
        <v>#REF!</v>
      </c>
      <c r="Z27" s="21" t="e">
        <f>INDEX([1]!Exchange_Tab[#Data], MATCH(Costs9[[#This Row],[Country/Region]], [1]!Exchange_Tab[Country Name], 0), MATCH(Costs9[[#This Row],[Currency Year]], '[1]Exchange Rates'!$A$1:$BC$1, 0))</f>
        <v>#REF!</v>
      </c>
      <c r="AA27" s="21" t="e">
        <f>IF(Costs9[[#This Row],[Exchange Rate for US and Study Country for Listed Year]]*Costs9[[#This Row],[US Cost in Listed Year]]=0, NA(), Costs9[[#This Row],[US Cost in Listed Year]]*Costs9[[#This Row],[Exchange Rate for US and Study Country for Listed Year]])</f>
        <v>#REF!</v>
      </c>
      <c r="AB27" s="21" t="e">
        <f>VLOOKUP(Costs9[[#This Row],[Country/Region]], [1]!CPI_Tab[#Data], COLUMN([1]!CPI_Tab[[#Headers],[2012]]), FALSE)</f>
        <v>#REF!</v>
      </c>
      <c r="AC27" s="21" t="e">
        <f>INDEX([1]!CPI_Tab[#Data], MATCH(Costs9[[#This Row],[Country/Region]], [1]!CPI_Tab[Country], FALSE), MATCH(Costs9[[#This Row],[Currency Year]], [1]CPI!$A$2:$Q$2, FALSE))</f>
        <v>#REF!</v>
      </c>
      <c r="AD27" s="21"/>
      <c r="AE2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7" s="21" t="e">
        <f>VLOOKUP(Costs9[[#This Row],[Country/Region]], [1]!Exchange_Tab[#Data], COLUMN([1]!Exchange_Tab[[#Headers],[2012]]), FALSE)</f>
        <v>#REF!</v>
      </c>
      <c r="AG27" s="22">
        <v>206.81754524723192</v>
      </c>
      <c r="AH27" s="21" t="str">
        <f>Costs9[Unit or period]</f>
        <v>per year</v>
      </c>
    </row>
    <row r="28" spans="2:34" ht="31.5" x14ac:dyDescent="0.25">
      <c r="B28" s="13">
        <v>37</v>
      </c>
      <c r="C28" s="14" t="str">
        <f>IF(Costs9[[#This Row],[Column3]]=D27, "  ",D28)</f>
        <v xml:space="preserve">  </v>
      </c>
      <c r="D28" s="15" t="s">
        <v>67</v>
      </c>
      <c r="E28" s="1" t="e">
        <f>VLOOKUP(Costs9[[#This Row],[ID '#]], [1]!Articles[#Data], COLUMN([1]!Articles[[#Headers],[Lead Author]]), FALSE)</f>
        <v>#REF!</v>
      </c>
      <c r="F28" s="1" t="e">
        <f>CONCATENATE(RIGHT(Costs9[Author1],(LEN(Costs9[Author1])-FIND(" ",Costs9[Author1])))," et al. (",Costs9[[#This Row],[Study Year]],")")</f>
        <v>#REF!</v>
      </c>
      <c r="G28" s="1" t="e">
        <f>IF(Costs9[Author]=F27, "  ",Costs9[Author])</f>
        <v>#REF!</v>
      </c>
      <c r="H28" s="1" t="e">
        <f>VLOOKUP(Costs9[[#This Row],[ID '#]], [1]!Articles[#Data], COLUMN([1]!Articles[[#Headers],[Study year]]), FALSE)</f>
        <v>#REF!</v>
      </c>
      <c r="I28" s="23" t="str">
        <f>Costs9[Intervention Original]&amp;": " &amp;Costs9[Unit]</f>
        <v>Intervention, target coverage 40%: Newer antidepressant drug  + psychotherapy</v>
      </c>
      <c r="J28" s="17" t="str">
        <f>IF(Costs9[Intervention_All]=I27, "   ",Costs9[Intervention_All])</f>
        <v>Intervention, target coverage 40%: Newer antidepressant drug  + psychotherapy</v>
      </c>
      <c r="K28" s="1" t="e">
        <f>VLOOKUP(Costs9[[#This Row],[ID '#]], [1]!Articles[#Data], COLUMN([1]!Articles[[#Headers],[Country/ region]]), FALSE)</f>
        <v>#REF!</v>
      </c>
      <c r="L28" s="1" t="e">
        <f>IF(Costs9[[#This Row],[Study Country]] = "Multiple", "", Costs9[[#This Row],[Study Country]])</f>
        <v>#REF!</v>
      </c>
      <c r="M28" s="1" t="s">
        <v>71</v>
      </c>
      <c r="N28" s="1" t="s">
        <v>76</v>
      </c>
      <c r="O28" s="19">
        <v>22560</v>
      </c>
      <c r="P28" s="1" t="s">
        <v>53</v>
      </c>
      <c r="Q28" s="20"/>
      <c r="R28" s="1"/>
      <c r="S28" s="12">
        <f>IF(NOT(ISBLANK(Costs9[[#This Row],[Conversion]])), Costs9[[#This Row],[Conversion]], Costs9[[#This Row],[Costs Presented]])</f>
        <v>22560</v>
      </c>
      <c r="T28" s="1" t="str">
        <f>IF(NOT(ISBLANK(Costs9[[#This Row],[New Unit or Period]])), Costs9[[#This Row],[New Unit or Period]], Costs9[[#This Row],[Unit Presented]])</f>
        <v>per year</v>
      </c>
      <c r="U28" s="1" t="e">
        <f>Costs9[Currency Country] &amp; "  (" &amp;Costs9[Currency Year] &amp; ")"</f>
        <v>#REF!</v>
      </c>
      <c r="V28" s="1" t="e">
        <f>VLOOKUP(Costs9[[#This Row],[ID '#]], [1]!Articles[#Data], COLUMN([1]!Articles[[#Headers],[Currency Country]]), FALSE)</f>
        <v>#REF!</v>
      </c>
      <c r="W28" s="1" t="e">
        <f>VLOOKUP(Costs9[[#This Row],[ID '#]], [1]!Articles[#Data], COLUMN([1]!Articles[[#Headers],[Currency Year]]), FALSE)</f>
        <v>#REF!</v>
      </c>
      <c r="X2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8" s="21" t="e">
        <f>Costs9[[#This Row],[Cost (unit changed if necessary)]]/Costs9[[#This Row],[Exchange Rate for US and Currency Country for Listed Year OR PPP if $Int]]</f>
        <v>#REF!</v>
      </c>
      <c r="Z28" s="21" t="e">
        <f>INDEX([1]!Exchange_Tab[#Data], MATCH(Costs9[[#This Row],[Country/Region]], [1]!Exchange_Tab[Country Name], 0), MATCH(Costs9[[#This Row],[Currency Year]], '[1]Exchange Rates'!$A$1:$BC$1, 0))</f>
        <v>#REF!</v>
      </c>
      <c r="AA28" s="21" t="e">
        <f>IF(Costs9[[#This Row],[Exchange Rate for US and Study Country for Listed Year]]*Costs9[[#This Row],[US Cost in Listed Year]]=0, NA(), Costs9[[#This Row],[US Cost in Listed Year]]*Costs9[[#This Row],[Exchange Rate for US and Study Country for Listed Year]])</f>
        <v>#REF!</v>
      </c>
      <c r="AB28" s="21" t="e">
        <f>VLOOKUP(Costs9[[#This Row],[Country/Region]], [1]!CPI_Tab[#Data], COLUMN([1]!CPI_Tab[[#Headers],[2012]]), FALSE)</f>
        <v>#REF!</v>
      </c>
      <c r="AC28" s="21" t="e">
        <f>INDEX([1]!CPI_Tab[#Data], MATCH(Costs9[[#This Row],[Country/Region]], [1]!CPI_Tab[Country], FALSE), MATCH(Costs9[[#This Row],[Currency Year]], [1]CPI!$A$2:$Q$2, FALSE))</f>
        <v>#REF!</v>
      </c>
      <c r="AD28" s="21"/>
      <c r="AE2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8" s="21" t="e">
        <f>VLOOKUP(Costs9[[#This Row],[Country/Region]], [1]!Exchange_Tab[#Data], COLUMN([1]!Exchange_Tab[[#Headers],[2012]]), FALSE)</f>
        <v>#REF!</v>
      </c>
      <c r="AG28" s="22">
        <v>599.10167190261336</v>
      </c>
      <c r="AH28" s="21" t="str">
        <f>Costs9[Unit or period]</f>
        <v>per year</v>
      </c>
    </row>
    <row r="29" spans="2:34" ht="47.25" x14ac:dyDescent="0.25">
      <c r="B29" s="13">
        <v>37</v>
      </c>
      <c r="C29" s="14" t="str">
        <f>IF(Costs9[[#This Row],[Column3]]=D28, "  ",D29)</f>
        <v xml:space="preserve">  </v>
      </c>
      <c r="D29" s="15" t="s">
        <v>67</v>
      </c>
      <c r="E29" s="1" t="e">
        <f>VLOOKUP(Costs9[[#This Row],[ID '#]], [1]!Articles[#Data], COLUMN([1]!Articles[[#Headers],[Lead Author]]), FALSE)</f>
        <v>#REF!</v>
      </c>
      <c r="F29" s="1" t="e">
        <f>CONCATENATE(RIGHT(Costs9[Author1],(LEN(Costs9[Author1])-FIND(" ",Costs9[Author1])))," et al. (",Costs9[[#This Row],[Study Year]],")")</f>
        <v>#REF!</v>
      </c>
      <c r="G29" s="1" t="e">
        <f>IF(Costs9[Author]=F28, "  ",Costs9[Author])</f>
        <v>#REF!</v>
      </c>
      <c r="H29" s="1" t="e">
        <f>VLOOKUP(Costs9[[#This Row],[ID '#]], [1]!Articles[#Data], COLUMN([1]!Articles[[#Headers],[Study year]]), FALSE)</f>
        <v>#REF!</v>
      </c>
      <c r="I29" s="23" t="str">
        <f>Costs9[Intervention Original]&amp;": " &amp;Costs9[Unit]</f>
        <v>Intervention, target coverage 40%: Older antidepressant drug + psychotherapy + proactive case management</v>
      </c>
      <c r="J29" s="17" t="str">
        <f>IF(Costs9[Intervention_All]=I28, "   ",Costs9[Intervention_All])</f>
        <v>Intervention, target coverage 40%: Older antidepressant drug + psychotherapy + proactive case management</v>
      </c>
      <c r="K29" s="1" t="e">
        <f>VLOOKUP(Costs9[[#This Row],[ID '#]], [1]!Articles[#Data], COLUMN([1]!Articles[[#Headers],[Country/ region]]), FALSE)</f>
        <v>#REF!</v>
      </c>
      <c r="L29" s="1" t="e">
        <f>IF(Costs9[[#This Row],[Study Country]] = "Multiple", "", Costs9[[#This Row],[Study Country]])</f>
        <v>#REF!</v>
      </c>
      <c r="M29" s="1" t="s">
        <v>71</v>
      </c>
      <c r="N29" s="1" t="s">
        <v>77</v>
      </c>
      <c r="O29" s="19">
        <v>5517</v>
      </c>
      <c r="P29" s="1" t="s">
        <v>53</v>
      </c>
      <c r="Q29" s="20"/>
      <c r="R29" s="1"/>
      <c r="S29" s="12">
        <f>IF(NOT(ISBLANK(Costs9[[#This Row],[Conversion]])), Costs9[[#This Row],[Conversion]], Costs9[[#This Row],[Costs Presented]])</f>
        <v>5517</v>
      </c>
      <c r="T29" s="1" t="str">
        <f>IF(NOT(ISBLANK(Costs9[[#This Row],[New Unit or Period]])), Costs9[[#This Row],[New Unit or Period]], Costs9[[#This Row],[Unit Presented]])</f>
        <v>per year</v>
      </c>
      <c r="U29" s="1" t="e">
        <f>Costs9[Currency Country] &amp; "  (" &amp;Costs9[Currency Year] &amp; ")"</f>
        <v>#REF!</v>
      </c>
      <c r="V29" s="1" t="e">
        <f>VLOOKUP(Costs9[[#This Row],[ID '#]], [1]!Articles[#Data], COLUMN([1]!Articles[[#Headers],[Currency Country]]), FALSE)</f>
        <v>#REF!</v>
      </c>
      <c r="W29" s="1" t="e">
        <f>VLOOKUP(Costs9[[#This Row],[ID '#]], [1]!Articles[#Data], COLUMN([1]!Articles[[#Headers],[Currency Year]]), FALSE)</f>
        <v>#REF!</v>
      </c>
      <c r="X2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29" s="21" t="e">
        <f>Costs9[[#This Row],[Cost (unit changed if necessary)]]/Costs9[[#This Row],[Exchange Rate for US and Currency Country for Listed Year OR PPP if $Int]]</f>
        <v>#REF!</v>
      </c>
      <c r="Z29" s="21" t="e">
        <f>INDEX([1]!Exchange_Tab[#Data], MATCH(Costs9[[#This Row],[Country/Region]], [1]!Exchange_Tab[Country Name], 0), MATCH(Costs9[[#This Row],[Currency Year]], '[1]Exchange Rates'!$A$1:$BC$1, 0))</f>
        <v>#REF!</v>
      </c>
      <c r="AA29" s="21" t="e">
        <f>IF(Costs9[[#This Row],[Exchange Rate for US and Study Country for Listed Year]]*Costs9[[#This Row],[US Cost in Listed Year]]=0, NA(), Costs9[[#This Row],[US Cost in Listed Year]]*Costs9[[#This Row],[Exchange Rate for US and Study Country for Listed Year]])</f>
        <v>#REF!</v>
      </c>
      <c r="AB29" s="21" t="e">
        <f>VLOOKUP(Costs9[[#This Row],[Country/Region]], [1]!CPI_Tab[#Data], COLUMN([1]!CPI_Tab[[#Headers],[2012]]), FALSE)</f>
        <v>#REF!</v>
      </c>
      <c r="AC29" s="21" t="e">
        <f>INDEX([1]!CPI_Tab[#Data], MATCH(Costs9[[#This Row],[Country/Region]], [1]!CPI_Tab[Country], FALSE), MATCH(Costs9[[#This Row],[Currency Year]], [1]CPI!$A$2:$Q$2, FALSE))</f>
        <v>#REF!</v>
      </c>
      <c r="AD29" s="21"/>
      <c r="AE2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29" s="21" t="e">
        <f>VLOOKUP(Costs9[[#This Row],[Country/Region]], [1]!Exchange_Tab[#Data], COLUMN([1]!Exchange_Tab[[#Headers],[2012]]), FALSE)</f>
        <v>#REF!</v>
      </c>
      <c r="AG29" s="22">
        <v>146.50903917937578</v>
      </c>
      <c r="AH29" s="21" t="str">
        <f>Costs9[Unit or period]</f>
        <v>per year</v>
      </c>
    </row>
    <row r="30" spans="2:34" ht="47.25" x14ac:dyDescent="0.25">
      <c r="B30" s="13">
        <v>37</v>
      </c>
      <c r="C30" s="14" t="str">
        <f>IF(Costs9[[#This Row],[Column3]]=D29, "  ",D30)</f>
        <v xml:space="preserve">  </v>
      </c>
      <c r="D30" s="15" t="s">
        <v>67</v>
      </c>
      <c r="E30" s="1" t="e">
        <f>VLOOKUP(Costs9[[#This Row],[ID '#]], [1]!Articles[#Data], COLUMN([1]!Articles[[#Headers],[Lead Author]]), FALSE)</f>
        <v>#REF!</v>
      </c>
      <c r="F30" s="1" t="e">
        <f>CONCATENATE(RIGHT(Costs9[Author1],(LEN(Costs9[Author1])-FIND(" ",Costs9[Author1])))," et al. (",Costs9[[#This Row],[Study Year]],")")</f>
        <v>#REF!</v>
      </c>
      <c r="G30" s="1" t="e">
        <f>IF(Costs9[Author]=F29, "  ",Costs9[Author])</f>
        <v>#REF!</v>
      </c>
      <c r="H30" s="1" t="e">
        <f>VLOOKUP(Costs9[[#This Row],[ID '#]], [1]!Articles[#Data], COLUMN([1]!Articles[[#Headers],[Study year]]), FALSE)</f>
        <v>#REF!</v>
      </c>
      <c r="I30" s="23" t="str">
        <f>Costs9[Intervention Original]&amp;": " &amp;Costs9[Unit]</f>
        <v>Intervention, target coverage 40%: Newer antidepressant drug + psychotherapy + proactive case management</v>
      </c>
      <c r="J30" s="17" t="str">
        <f>IF(Costs9[Intervention_All]=I29, "   ",Costs9[Intervention_All])</f>
        <v>Intervention, target coverage 40%: Newer antidepressant drug + psychotherapy + proactive case management</v>
      </c>
      <c r="K30" s="1" t="e">
        <f>VLOOKUP(Costs9[[#This Row],[ID '#]], [1]!Articles[#Data], COLUMN([1]!Articles[[#Headers],[Country/ region]]), FALSE)</f>
        <v>#REF!</v>
      </c>
      <c r="L30" s="1" t="e">
        <f>IF(Costs9[[#This Row],[Study Country]] = "Multiple", "", Costs9[[#This Row],[Study Country]])</f>
        <v>#REF!</v>
      </c>
      <c r="M30" s="1" t="s">
        <v>71</v>
      </c>
      <c r="N30" s="1" t="s">
        <v>78</v>
      </c>
      <c r="O30" s="19">
        <v>20242</v>
      </c>
      <c r="P30" s="1" t="s">
        <v>53</v>
      </c>
      <c r="Q30" s="20"/>
      <c r="R30" s="1"/>
      <c r="S30" s="12">
        <f>IF(NOT(ISBLANK(Costs9[[#This Row],[Conversion]])), Costs9[[#This Row],[Conversion]], Costs9[[#This Row],[Costs Presented]])</f>
        <v>20242</v>
      </c>
      <c r="T30" s="1" t="str">
        <f>IF(NOT(ISBLANK(Costs9[[#This Row],[New Unit or Period]])), Costs9[[#This Row],[New Unit or Period]], Costs9[[#This Row],[Unit Presented]])</f>
        <v>per year</v>
      </c>
      <c r="U30" s="1" t="e">
        <f>Costs9[Currency Country] &amp; "  (" &amp;Costs9[Currency Year] &amp; ")"</f>
        <v>#REF!</v>
      </c>
      <c r="V30" s="1" t="e">
        <f>VLOOKUP(Costs9[[#This Row],[ID '#]], [1]!Articles[#Data], COLUMN([1]!Articles[[#Headers],[Currency Country]]), FALSE)</f>
        <v>#REF!</v>
      </c>
      <c r="W30" s="1" t="e">
        <f>VLOOKUP(Costs9[[#This Row],[ID '#]], [1]!Articles[#Data], COLUMN([1]!Articles[[#Headers],[Currency Year]]), FALSE)</f>
        <v>#REF!</v>
      </c>
      <c r="X3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0" s="21" t="e">
        <f>Costs9[[#This Row],[Cost (unit changed if necessary)]]/Costs9[[#This Row],[Exchange Rate for US and Currency Country for Listed Year OR PPP if $Int]]</f>
        <v>#REF!</v>
      </c>
      <c r="Z30" s="21" t="e">
        <f>INDEX([1]!Exchange_Tab[#Data], MATCH(Costs9[[#This Row],[Country/Region]], [1]!Exchange_Tab[Country Name], 0), MATCH(Costs9[[#This Row],[Currency Year]], '[1]Exchange Rates'!$A$1:$BC$1, 0))</f>
        <v>#REF!</v>
      </c>
      <c r="AA30" s="21" t="e">
        <f>IF(Costs9[[#This Row],[Exchange Rate for US and Study Country for Listed Year]]*Costs9[[#This Row],[US Cost in Listed Year]]=0, NA(), Costs9[[#This Row],[US Cost in Listed Year]]*Costs9[[#This Row],[Exchange Rate for US and Study Country for Listed Year]])</f>
        <v>#REF!</v>
      </c>
      <c r="AB30" s="21" t="e">
        <f>VLOOKUP(Costs9[[#This Row],[Country/Region]], [1]!CPI_Tab[#Data], COLUMN([1]!CPI_Tab[[#Headers],[2012]]), FALSE)</f>
        <v>#REF!</v>
      </c>
      <c r="AC30" s="21" t="e">
        <f>INDEX([1]!CPI_Tab[#Data], MATCH(Costs9[[#This Row],[Country/Region]], [1]!CPI_Tab[Country], FALSE), MATCH(Costs9[[#This Row],[Currency Year]], [1]CPI!$A$2:$Q$2, FALSE))</f>
        <v>#REF!</v>
      </c>
      <c r="AD30" s="21"/>
      <c r="AE3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0" s="21" t="e">
        <f>VLOOKUP(Costs9[[#This Row],[Country/Region]], [1]!Exchange_Tab[#Data], COLUMN([1]!Exchange_Tab[[#Headers],[2012]]), FALSE)</f>
        <v>#REF!</v>
      </c>
      <c r="AG30" s="22">
        <v>537.54503735162666</v>
      </c>
      <c r="AH30" s="21" t="str">
        <f>Costs9[Unit or period]</f>
        <v>per year</v>
      </c>
    </row>
    <row r="31" spans="2:34" ht="15.75" x14ac:dyDescent="0.25">
      <c r="B31" s="13">
        <v>39</v>
      </c>
      <c r="C31" s="14" t="str">
        <f>IF(Costs9[[#This Row],[Column3]]=D30, "  ",D31)</f>
        <v xml:space="preserve">  </v>
      </c>
      <c r="D31" s="15" t="s">
        <v>67</v>
      </c>
      <c r="E31" s="1" t="e">
        <f>VLOOKUP(Costs9[[#This Row],[ID '#]], [1]!Articles[#Data], COLUMN([1]!Articles[[#Headers],[Lead Author]]), FALSE)</f>
        <v>#REF!</v>
      </c>
      <c r="F31" s="1" t="e">
        <f>CONCATENATE(RIGHT(Costs9[Author1],(LEN(Costs9[Author1])-FIND(" ",Costs9[Author1])))," et al. (",Costs9[[#This Row],[Study Year]],")")</f>
        <v>#REF!</v>
      </c>
      <c r="G31" s="1" t="e">
        <f>IF(Costs9[Author]=F30, "  ",Costs9[Author])</f>
        <v>#REF!</v>
      </c>
      <c r="H31" s="1" t="e">
        <f>VLOOKUP(Costs9[[#This Row],[ID '#]], [1]!Articles[#Data], COLUMN([1]!Articles[[#Headers],[Study year]]), FALSE)</f>
        <v>#REF!</v>
      </c>
      <c r="I31" s="16" t="str">
        <f>Costs9[Intervention Original]&amp;": " &amp;Costs9[Unit]</f>
        <v>Treatment: Direct costs</v>
      </c>
      <c r="J31" s="17" t="str">
        <f>IF(Costs9[Intervention_All]=I30, "   ",Costs9[Intervention_All])</f>
        <v>Treatment: Direct costs</v>
      </c>
      <c r="K31" s="1" t="e">
        <f>VLOOKUP(Costs9[[#This Row],[ID '#]], [1]!Articles[#Data], COLUMN([1]!Articles[[#Headers],[Country/ region]]), FALSE)</f>
        <v>#REF!</v>
      </c>
      <c r="L31" s="1" t="e">
        <f>IF(Costs9[[#This Row],[Study Country]] = "Multiple", "", Costs9[[#This Row],[Study Country]])</f>
        <v>#REF!</v>
      </c>
      <c r="M31" s="1" t="s">
        <v>79</v>
      </c>
      <c r="N31" s="18" t="s">
        <v>80</v>
      </c>
      <c r="O31" s="19">
        <v>8090000000</v>
      </c>
      <c r="P31" s="1" t="s">
        <v>53</v>
      </c>
      <c r="Q31" s="20">
        <f>(O31/1280400000)</f>
        <v>6.3183380193689471</v>
      </c>
      <c r="R31" s="1" t="s">
        <v>41</v>
      </c>
      <c r="S31" s="12">
        <f>IF(NOT(ISBLANK(Costs9[[#This Row],[Conversion]])), Costs9[[#This Row],[Conversion]], Costs9[[#This Row],[Costs Presented]])</f>
        <v>6.3183380193689471</v>
      </c>
      <c r="T31" s="1" t="str">
        <f>IF(NOT(ISBLANK(Costs9[[#This Row],[New Unit or Period]])), Costs9[[#This Row],[New Unit or Period]], Costs9[[#This Row],[Unit Presented]])</f>
        <v>per capita</v>
      </c>
      <c r="U31" s="1" t="e">
        <f>Costs9[Currency Country] &amp; "  (" &amp;Costs9[Currency Year] &amp; ")"</f>
        <v>#REF!</v>
      </c>
      <c r="V31" s="1" t="e">
        <f>VLOOKUP(Costs9[[#This Row],[ID '#]], [1]!Articles[#Data], COLUMN([1]!Articles[[#Headers],[Currency Country]]), FALSE)</f>
        <v>#REF!</v>
      </c>
      <c r="W31" s="1" t="e">
        <f>VLOOKUP(Costs9[[#This Row],[ID '#]], [1]!Articles[#Data], COLUMN([1]!Articles[[#Headers],[Currency Year]]), FALSE)</f>
        <v>#REF!</v>
      </c>
      <c r="X3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1" s="21" t="e">
        <f>Costs9[[#This Row],[Cost (unit changed if necessary)]]/Costs9[[#This Row],[Exchange Rate for US and Currency Country for Listed Year OR PPP if $Int]]</f>
        <v>#REF!</v>
      </c>
      <c r="Z31" s="21" t="e">
        <f>INDEX([1]!Exchange_Tab[#Data], MATCH(Costs9[[#This Row],[Country/Region]], [1]!Exchange_Tab[Country Name], 0), MATCH(Costs9[[#This Row],[Currency Year]], '[1]Exchange Rates'!$A$1:$BC$1, 0))</f>
        <v>#REF!</v>
      </c>
      <c r="AA31" s="21" t="e">
        <f>IF(Costs9[[#This Row],[Exchange Rate for US and Study Country for Listed Year]]*Costs9[[#This Row],[US Cost in Listed Year]]=0, NA(), Costs9[[#This Row],[US Cost in Listed Year]]*Costs9[[#This Row],[Exchange Rate for US and Study Country for Listed Year]])</f>
        <v>#REF!</v>
      </c>
      <c r="AB31" s="21" t="e">
        <f>VLOOKUP(Costs9[[#This Row],[Country/Region]], [1]!CPI_Tab[#Data], COLUMN([1]!CPI_Tab[[#Headers],[2012]]), FALSE)</f>
        <v>#REF!</v>
      </c>
      <c r="AC31" s="21" t="e">
        <f>INDEX([1]!CPI_Tab[#Data], MATCH(Costs9[[#This Row],[Country/Region]], [1]!CPI_Tab[Country], FALSE), MATCH(Costs9[[#This Row],[Currency Year]], [1]CPI!$A$2:$Q$2, FALSE))</f>
        <v>#REF!</v>
      </c>
      <c r="AD31" s="21"/>
      <c r="AE3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1" s="21" t="e">
        <f>VLOOKUP(Costs9[[#This Row],[Country/Region]], [1]!Exchange_Tab[#Data], COLUMN([1]!Exchange_Tab[[#Headers],[2012]]), FALSE)</f>
        <v>#REF!</v>
      </c>
      <c r="AG31" s="22">
        <v>1.3377031426228319</v>
      </c>
      <c r="AH31" s="21" t="str">
        <f>Costs9[Unit or period]</f>
        <v>per capita</v>
      </c>
    </row>
    <row r="32" spans="2:34" ht="31.5" x14ac:dyDescent="0.25">
      <c r="B32" s="13">
        <v>61</v>
      </c>
      <c r="C32" s="14" t="str">
        <f>IF(Costs9[[#This Row],[Column3]]=D31, "  ",D32)</f>
        <v xml:space="preserve">  </v>
      </c>
      <c r="D32" s="15" t="s">
        <v>67</v>
      </c>
      <c r="E32" s="1" t="e">
        <f>VLOOKUP(Costs9[[#This Row],[ID '#]], [1]!Articles[#Data], COLUMN([1]!Articles[[#Headers],[Lead Author]]), FALSE)</f>
        <v>#REF!</v>
      </c>
      <c r="F32" s="1" t="e">
        <f>CONCATENATE(RIGHT(Costs9[Author1],(LEN(Costs9[Author1])-FIND(" ",Costs9[Author1])))," et al. (",Costs9[[#This Row],[Study Year]],")")</f>
        <v>#REF!</v>
      </c>
      <c r="G32" s="1" t="e">
        <f>IF(Costs9[Author]=F31, "  ",Costs9[Author])</f>
        <v>#REF!</v>
      </c>
      <c r="H32" s="1" t="e">
        <f>VLOOKUP(Costs9[[#This Row],[ID '#]], [1]!Articles[#Data], COLUMN([1]!Articles[[#Headers],[Study year]]), FALSE)</f>
        <v>#REF!</v>
      </c>
      <c r="I32" s="23" t="str">
        <f>Costs9[Intervention Original]&amp;": " &amp;Costs9[Unit]</f>
        <v>Medication: SNRI (Serotonin-noradrenaline reuptake inhibitors)</v>
      </c>
      <c r="J32" s="17" t="str">
        <f>IF(Costs9[Intervention_All]=I31, "   ",Costs9[Intervention_All])</f>
        <v>Medication: SNRI (Serotonin-noradrenaline reuptake inhibitors)</v>
      </c>
      <c r="K32" s="1" t="e">
        <f>VLOOKUP(Costs9[[#This Row],[ID '#]], [1]!Articles[#Data], COLUMN([1]!Articles[[#Headers],[Country/ region]]), FALSE)</f>
        <v>#REF!</v>
      </c>
      <c r="L32" s="1" t="e">
        <f>IF(Costs9[[#This Row],[Study Country]] = "Multiple", "", Costs9[[#This Row],[Study Country]])</f>
        <v>#REF!</v>
      </c>
      <c r="M32" s="1" t="s">
        <v>81</v>
      </c>
      <c r="N32" s="1" t="s">
        <v>82</v>
      </c>
      <c r="O32" s="19">
        <v>48486</v>
      </c>
      <c r="P32" s="1" t="s">
        <v>83</v>
      </c>
      <c r="Q32" s="20">
        <v>48486</v>
      </c>
      <c r="R32" s="1" t="s">
        <v>84</v>
      </c>
      <c r="S32" s="12">
        <f>IF(NOT(ISBLANK(Costs9[[#This Row],[Conversion]])), Costs9[[#This Row],[Conversion]], Costs9[[#This Row],[Costs Presented]])</f>
        <v>48486</v>
      </c>
      <c r="T32" s="1" t="str">
        <f>IF(NOT(ISBLANK(Costs9[[#This Row],[New Unit or Period]])), Costs9[[#This Row],[New Unit or Period]], Costs9[[#This Row],[Unit Presented]])</f>
        <v>per case</v>
      </c>
      <c r="U32" s="1" t="e">
        <f>Costs9[Currency Country] &amp; "  (" &amp;Costs9[Currency Year] &amp; ")"</f>
        <v>#REF!</v>
      </c>
      <c r="V32" s="1" t="e">
        <f>VLOOKUP(Costs9[[#This Row],[ID '#]], [1]!Articles[#Data], COLUMN([1]!Articles[[#Headers],[Currency Country]]), FALSE)</f>
        <v>#REF!</v>
      </c>
      <c r="W32" s="1" t="e">
        <f>VLOOKUP(Costs9[[#This Row],[ID '#]], [1]!Articles[#Data], COLUMN([1]!Articles[[#Headers],[Currency Year]]), FALSE)</f>
        <v>#REF!</v>
      </c>
      <c r="X3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2" s="21" t="e">
        <f>Costs9[[#This Row],[Cost (unit changed if necessary)]]/Costs9[[#This Row],[Exchange Rate for US and Currency Country for Listed Year OR PPP if $Int]]</f>
        <v>#REF!</v>
      </c>
      <c r="Z32" s="21" t="e">
        <f>INDEX([1]!Exchange_Tab[#Data], MATCH(Costs9[[#This Row],[Country/Region]], [1]!Exchange_Tab[Country Name], 0), MATCH(Costs9[[#This Row],[Currency Year]], '[1]Exchange Rates'!$A$1:$BC$1, 0))</f>
        <v>#REF!</v>
      </c>
      <c r="AA32" s="21" t="e">
        <f>IF(Costs9[[#This Row],[Exchange Rate for US and Study Country for Listed Year]]*Costs9[[#This Row],[US Cost in Listed Year]]=0, NA(), Costs9[[#This Row],[US Cost in Listed Year]]*Costs9[[#This Row],[Exchange Rate for US and Study Country for Listed Year]])</f>
        <v>#REF!</v>
      </c>
      <c r="AB32" s="21" t="e">
        <f>VLOOKUP(Costs9[[#This Row],[Country/Region]], [1]!CPI_Tab[#Data], COLUMN([1]!CPI_Tab[[#Headers],[2012]]), FALSE)</f>
        <v>#REF!</v>
      </c>
      <c r="AC32" s="21" t="e">
        <f>INDEX([1]!CPI_Tab[#Data], MATCH(Costs9[[#This Row],[Country/Region]], [1]!CPI_Tab[Country], FALSE), MATCH(Costs9[[#This Row],[Currency Year]], [1]CPI!$A$2:$Q$2, FALSE))</f>
        <v>#REF!</v>
      </c>
      <c r="AD32" s="21"/>
      <c r="AE3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2" s="21" t="e">
        <f>VLOOKUP(Costs9[[#This Row],[Country/Region]], [1]!Exchange_Tab[#Data], COLUMN([1]!Exchange_Tab[[#Headers],[2012]]), FALSE)</f>
        <v>#REF!</v>
      </c>
      <c r="AG32" s="22">
        <v>33663.36136020851</v>
      </c>
      <c r="AH32" s="21" t="str">
        <f>Costs9[Unit or period]</f>
        <v>per case</v>
      </c>
    </row>
    <row r="33" spans="2:34" ht="31.5" x14ac:dyDescent="0.25">
      <c r="B33" s="13">
        <v>61</v>
      </c>
      <c r="C33" s="14" t="str">
        <f>IF(Costs9[[#This Row],[Column3]]=D32, "  ",D33)</f>
        <v xml:space="preserve">  </v>
      </c>
      <c r="D33" s="15" t="s">
        <v>67</v>
      </c>
      <c r="E33" s="1" t="e">
        <f>VLOOKUP(Costs9[[#This Row],[ID '#]], [1]!Articles[#Data], COLUMN([1]!Articles[[#Headers],[Lead Author]]), FALSE)</f>
        <v>#REF!</v>
      </c>
      <c r="F33" s="1" t="e">
        <f>CONCATENATE(RIGHT(Costs9[Author1],(LEN(Costs9[Author1])-FIND(" ",Costs9[Author1])))," et al. (",Costs9[[#This Row],[Study Year]],")")</f>
        <v>#REF!</v>
      </c>
      <c r="G33" s="1" t="e">
        <f>IF(Costs9[Author]=F32, "  ",Costs9[Author])</f>
        <v>#REF!</v>
      </c>
      <c r="H33" s="1" t="e">
        <f>VLOOKUP(Costs9[[#This Row],[ID '#]], [1]!Articles[#Data], COLUMN([1]!Articles[[#Headers],[Study year]]), FALSE)</f>
        <v>#REF!</v>
      </c>
      <c r="I33" s="23" t="str">
        <f>Costs9[Intervention Original]&amp;": " &amp;Costs9[Unit]</f>
        <v>Medication: SSRI (Selective serotonin reuptake inhibitors)</v>
      </c>
      <c r="J33" s="17" t="str">
        <f>IF(Costs9[Intervention_All]=I32, "   ",Costs9[Intervention_All])</f>
        <v>Medication: SSRI (Selective serotonin reuptake inhibitors)</v>
      </c>
      <c r="K33" s="1" t="e">
        <f>VLOOKUP(Costs9[[#This Row],[ID '#]], [1]!Articles[#Data], COLUMN([1]!Articles[[#Headers],[Country/ region]]), FALSE)</f>
        <v>#REF!</v>
      </c>
      <c r="L33" s="1" t="e">
        <f>IF(Costs9[[#This Row],[Study Country]] = "Multiple", "", Costs9[[#This Row],[Study Country]])</f>
        <v>#REF!</v>
      </c>
      <c r="M33" s="1" t="s">
        <v>81</v>
      </c>
      <c r="N33" s="1" t="s">
        <v>85</v>
      </c>
      <c r="O33" s="19">
        <v>5498</v>
      </c>
      <c r="P33" s="1" t="s">
        <v>83</v>
      </c>
      <c r="Q33" s="20">
        <v>5498</v>
      </c>
      <c r="R33" s="1" t="s">
        <v>84</v>
      </c>
      <c r="S33" s="12">
        <f>IF(NOT(ISBLANK(Costs9[[#This Row],[Conversion]])), Costs9[[#This Row],[Conversion]], Costs9[[#This Row],[Costs Presented]])</f>
        <v>5498</v>
      </c>
      <c r="T33" s="1" t="str">
        <f>IF(NOT(ISBLANK(Costs9[[#This Row],[New Unit or Period]])), Costs9[[#This Row],[New Unit or Period]], Costs9[[#This Row],[Unit Presented]])</f>
        <v>per case</v>
      </c>
      <c r="U33" s="1" t="e">
        <f>Costs9[Currency Country] &amp; "  (" &amp;Costs9[Currency Year] &amp; ")"</f>
        <v>#REF!</v>
      </c>
      <c r="V33" s="1" t="e">
        <f>VLOOKUP(Costs9[[#This Row],[ID '#]], [1]!Articles[#Data], COLUMN([1]!Articles[[#Headers],[Currency Country]]), FALSE)</f>
        <v>#REF!</v>
      </c>
      <c r="W33" s="1" t="e">
        <f>VLOOKUP(Costs9[[#This Row],[ID '#]], [1]!Articles[#Data], COLUMN([1]!Articles[[#Headers],[Currency Year]]), FALSE)</f>
        <v>#REF!</v>
      </c>
      <c r="X3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3" s="21" t="e">
        <f>Costs9[[#This Row],[Cost (unit changed if necessary)]]/Costs9[[#This Row],[Exchange Rate for US and Currency Country for Listed Year OR PPP if $Int]]</f>
        <v>#REF!</v>
      </c>
      <c r="Z33" s="21" t="e">
        <f>INDEX([1]!Exchange_Tab[#Data], MATCH(Costs9[[#This Row],[Country/Region]], [1]!Exchange_Tab[Country Name], 0), MATCH(Costs9[[#This Row],[Currency Year]], '[1]Exchange Rates'!$A$1:$BC$1, 0))</f>
        <v>#REF!</v>
      </c>
      <c r="AA33" s="21" t="e">
        <f>IF(Costs9[[#This Row],[Exchange Rate for US and Study Country for Listed Year]]*Costs9[[#This Row],[US Cost in Listed Year]]=0, NA(), Costs9[[#This Row],[US Cost in Listed Year]]*Costs9[[#This Row],[Exchange Rate for US and Study Country for Listed Year]])</f>
        <v>#REF!</v>
      </c>
      <c r="AB33" s="21" t="e">
        <f>VLOOKUP(Costs9[[#This Row],[Country/Region]], [1]!CPI_Tab[#Data], COLUMN([1]!CPI_Tab[[#Headers],[2012]]), FALSE)</f>
        <v>#REF!</v>
      </c>
      <c r="AC33" s="21" t="e">
        <f>INDEX([1]!CPI_Tab[#Data], MATCH(Costs9[[#This Row],[Country/Region]], [1]!CPI_Tab[Country], FALSE), MATCH(Costs9[[#This Row],[Currency Year]], [1]CPI!$A$2:$Q$2, FALSE))</f>
        <v>#REF!</v>
      </c>
      <c r="AD33" s="21"/>
      <c r="AE3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3" s="21" t="e">
        <f>VLOOKUP(Costs9[[#This Row],[Country/Region]], [1]!Exchange_Tab[#Data], COLUMN([1]!Exchange_Tab[[#Headers],[2012]]), FALSE)</f>
        <v>#REF!</v>
      </c>
      <c r="AG33" s="22">
        <v>3817.2082819458474</v>
      </c>
      <c r="AH33" s="21" t="str">
        <f>Costs9[Unit or period]</f>
        <v>per case</v>
      </c>
    </row>
    <row r="34" spans="2:34" ht="15.75" x14ac:dyDescent="0.25">
      <c r="B34" s="13">
        <v>61</v>
      </c>
      <c r="C34" s="14" t="str">
        <f>IF(Costs9[[#This Row],[Column3]]=D33, "  ",D34)</f>
        <v xml:space="preserve">  </v>
      </c>
      <c r="D34" s="15" t="s">
        <v>67</v>
      </c>
      <c r="E34" s="1" t="e">
        <f>VLOOKUP(Costs9[[#This Row],[ID '#]], [1]!Articles[#Data], COLUMN([1]!Articles[[#Headers],[Lead Author]]), FALSE)</f>
        <v>#REF!</v>
      </c>
      <c r="F34" s="1" t="e">
        <f>CONCATENATE(RIGHT(Costs9[Author1],(LEN(Costs9[Author1])-FIND(" ",Costs9[Author1])))," et al. (",Costs9[[#This Row],[Study Year]],")")</f>
        <v>#REF!</v>
      </c>
      <c r="G34" s="1" t="e">
        <f>IF(Costs9[Author]=F33, "  ",Costs9[Author])</f>
        <v>#REF!</v>
      </c>
      <c r="H34" s="1" t="e">
        <f>VLOOKUP(Costs9[[#This Row],[ID '#]], [1]!Articles[#Data], COLUMN([1]!Articles[[#Headers],[Study year]]), FALSE)</f>
        <v>#REF!</v>
      </c>
      <c r="I34" s="23" t="str">
        <f>Costs9[Intervention Original]&amp;": " &amp;Costs9[Unit]</f>
        <v>Medication: TCA (tricyclic antidepressants)</v>
      </c>
      <c r="J34" s="17" t="str">
        <f>IF(Costs9[Intervention_All]=I33, "   ",Costs9[Intervention_All])</f>
        <v>Medication: TCA (tricyclic antidepressants)</v>
      </c>
      <c r="K34" s="1" t="e">
        <f>VLOOKUP(Costs9[[#This Row],[ID '#]], [1]!Articles[#Data], COLUMN([1]!Articles[[#Headers],[Country/ region]]), FALSE)</f>
        <v>#REF!</v>
      </c>
      <c r="L34" s="1" t="e">
        <f>IF(Costs9[[#This Row],[Study Country]] = "Multiple", "", Costs9[[#This Row],[Study Country]])</f>
        <v>#REF!</v>
      </c>
      <c r="M34" s="1" t="s">
        <v>81</v>
      </c>
      <c r="N34" s="1" t="s">
        <v>86</v>
      </c>
      <c r="O34" s="19">
        <v>5068</v>
      </c>
      <c r="P34" s="1" t="s">
        <v>83</v>
      </c>
      <c r="Q34" s="20">
        <v>5068</v>
      </c>
      <c r="R34" s="1" t="s">
        <v>84</v>
      </c>
      <c r="S34" s="12">
        <f>IF(NOT(ISBLANK(Costs9[[#This Row],[Conversion]])), Costs9[[#This Row],[Conversion]], Costs9[[#This Row],[Costs Presented]])</f>
        <v>5068</v>
      </c>
      <c r="T34" s="1" t="str">
        <f>IF(NOT(ISBLANK(Costs9[[#This Row],[New Unit or Period]])), Costs9[[#This Row],[New Unit or Period]], Costs9[[#This Row],[Unit Presented]])</f>
        <v>per case</v>
      </c>
      <c r="U34" s="1" t="e">
        <f>Costs9[Currency Country] &amp; "  (" &amp;Costs9[Currency Year] &amp; ")"</f>
        <v>#REF!</v>
      </c>
      <c r="V34" s="1" t="e">
        <f>VLOOKUP(Costs9[[#This Row],[ID '#]], [1]!Articles[#Data], COLUMN([1]!Articles[[#Headers],[Currency Country]]), FALSE)</f>
        <v>#REF!</v>
      </c>
      <c r="W34" s="1" t="e">
        <f>VLOOKUP(Costs9[[#This Row],[ID '#]], [1]!Articles[#Data], COLUMN([1]!Articles[[#Headers],[Currency Year]]), FALSE)</f>
        <v>#REF!</v>
      </c>
      <c r="X3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4" s="21" t="e">
        <f>Costs9[[#This Row],[Cost (unit changed if necessary)]]/Costs9[[#This Row],[Exchange Rate for US and Currency Country for Listed Year OR PPP if $Int]]</f>
        <v>#REF!</v>
      </c>
      <c r="Z34" s="21" t="e">
        <f>INDEX([1]!Exchange_Tab[#Data], MATCH(Costs9[[#This Row],[Country/Region]], [1]!Exchange_Tab[Country Name], 0), MATCH(Costs9[[#This Row],[Currency Year]], '[1]Exchange Rates'!$A$1:$BC$1, 0))</f>
        <v>#REF!</v>
      </c>
      <c r="AA34" s="21" t="e">
        <f>IF(Costs9[[#This Row],[Exchange Rate for US and Study Country for Listed Year]]*Costs9[[#This Row],[US Cost in Listed Year]]=0, NA(), Costs9[[#This Row],[US Cost in Listed Year]]*Costs9[[#This Row],[Exchange Rate for US and Study Country for Listed Year]])</f>
        <v>#REF!</v>
      </c>
      <c r="AB34" s="21" t="e">
        <f>VLOOKUP(Costs9[[#This Row],[Country/Region]], [1]!CPI_Tab[#Data], COLUMN([1]!CPI_Tab[[#Headers],[2012]]), FALSE)</f>
        <v>#REF!</v>
      </c>
      <c r="AC34" s="21" t="e">
        <f>INDEX([1]!CPI_Tab[#Data], MATCH(Costs9[[#This Row],[Country/Region]], [1]!CPI_Tab[Country], FALSE), MATCH(Costs9[[#This Row],[Currency Year]], [1]CPI!$A$2:$Q$2, FALSE))</f>
        <v>#REF!</v>
      </c>
      <c r="AD34" s="21"/>
      <c r="AE3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4" s="21" t="e">
        <f>VLOOKUP(Costs9[[#This Row],[Country/Region]], [1]!Exchange_Tab[#Data], COLUMN([1]!Exchange_Tab[[#Headers],[2012]]), FALSE)</f>
        <v>#REF!</v>
      </c>
      <c r="AG34" s="22">
        <v>3518.6634363225821</v>
      </c>
      <c r="AH34" s="21" t="str">
        <f>Costs9[Unit or period]</f>
        <v>per case</v>
      </c>
    </row>
    <row r="35" spans="2:34" ht="15.75" x14ac:dyDescent="0.25">
      <c r="B35" s="13">
        <v>62</v>
      </c>
      <c r="C35" s="14" t="str">
        <f>IF(Costs9[[#This Row],[Column3]]=D34, "  ",D35)</f>
        <v xml:space="preserve">  </v>
      </c>
      <c r="D35" s="15" t="s">
        <v>67</v>
      </c>
      <c r="E35" s="1" t="e">
        <f>VLOOKUP(Costs9[[#This Row],[ID '#]], [1]!Articles[#Data], COLUMN([1]!Articles[[#Headers],[Lead Author]]), FALSE)</f>
        <v>#REF!</v>
      </c>
      <c r="F35" s="1" t="e">
        <f>CONCATENATE(RIGHT(Costs9[Author1],(LEN(Costs9[Author1])-FIND(" ",Costs9[Author1])))," et al. (",Costs9[[#This Row],[Study Year]],")")</f>
        <v>#REF!</v>
      </c>
      <c r="G35" s="1" t="e">
        <f>IF(Costs9[Author]=F34, "  ",Costs9[Author])</f>
        <v>#REF!</v>
      </c>
      <c r="H35" s="1" t="e">
        <f>VLOOKUP(Costs9[[#This Row],[ID '#]], [1]!Articles[#Data], COLUMN([1]!Articles[[#Headers],[Study year]]), FALSE)</f>
        <v>#REF!</v>
      </c>
      <c r="I35" s="23" t="str">
        <f>Costs9[Intervention Original]&amp;": " &amp;Costs9[Unit]</f>
        <v>Medication (Venlafaxine): Total cost</v>
      </c>
      <c r="J35" s="17" t="str">
        <f>IF(Costs9[Intervention_All]=I34, "   ",Costs9[Intervention_All])</f>
        <v>Medication (Venlafaxine): Total cost</v>
      </c>
      <c r="K35" s="1" t="e">
        <f>VLOOKUP(Costs9[[#This Row],[ID '#]], [1]!Articles[#Data], COLUMN([1]!Articles[[#Headers],[Country/ region]]), FALSE)</f>
        <v>#REF!</v>
      </c>
      <c r="L35" s="1" t="e">
        <f>IF(Costs9[[#This Row],[Study Country]] = "Multiple", "", Costs9[[#This Row],[Study Country]])</f>
        <v>#REF!</v>
      </c>
      <c r="M35" s="1" t="s">
        <v>87</v>
      </c>
      <c r="N35" s="1" t="s">
        <v>88</v>
      </c>
      <c r="O35" s="19">
        <v>1618</v>
      </c>
      <c r="P35" s="1" t="s">
        <v>83</v>
      </c>
      <c r="Q35" s="20"/>
      <c r="R35" s="1"/>
      <c r="S35" s="12">
        <f>IF(NOT(ISBLANK(Costs9[[#This Row],[Conversion]])), Costs9[[#This Row],[Conversion]], Costs9[[#This Row],[Costs Presented]])</f>
        <v>1618</v>
      </c>
      <c r="T35" s="1" t="str">
        <f>IF(NOT(ISBLANK(Costs9[[#This Row],[New Unit or Period]])), Costs9[[#This Row],[New Unit or Period]], Costs9[[#This Row],[Unit Presented]])</f>
        <v>per patient</v>
      </c>
      <c r="U35" s="1" t="e">
        <f>Costs9[Currency Country] &amp; "  (" &amp;Costs9[Currency Year] &amp; ")"</f>
        <v>#REF!</v>
      </c>
      <c r="V35" s="1" t="e">
        <f>VLOOKUP(Costs9[[#This Row],[ID '#]], [1]!Articles[#Data], COLUMN([1]!Articles[[#Headers],[Currency Country]]), FALSE)</f>
        <v>#REF!</v>
      </c>
      <c r="W35" s="1" t="e">
        <f>VLOOKUP(Costs9[[#This Row],[ID '#]], [1]!Articles[#Data], COLUMN([1]!Articles[[#Headers],[Currency Year]]), FALSE)</f>
        <v>#REF!</v>
      </c>
      <c r="X3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5" s="21" t="e">
        <f>Costs9[[#This Row],[Cost (unit changed if necessary)]]/Costs9[[#This Row],[Exchange Rate for US and Currency Country for Listed Year OR PPP if $Int]]</f>
        <v>#REF!</v>
      </c>
      <c r="Z35" s="21" t="e">
        <f>INDEX([1]!Exchange_Tab[#Data], MATCH(Costs9[[#This Row],[Country/Region]], [1]!Exchange_Tab[Country Name], 0), MATCH(Costs9[[#This Row],[Currency Year]], '[1]Exchange Rates'!$A$1:$BC$1, 0))</f>
        <v>#REF!</v>
      </c>
      <c r="AA35" s="21" t="e">
        <f>IF(Costs9[[#This Row],[Exchange Rate for US and Study Country for Listed Year]]*Costs9[[#This Row],[US Cost in Listed Year]]=0, NA(), Costs9[[#This Row],[US Cost in Listed Year]]*Costs9[[#This Row],[Exchange Rate for US and Study Country for Listed Year]])</f>
        <v>#REF!</v>
      </c>
      <c r="AB35" s="21" t="e">
        <f>VLOOKUP(Costs9[[#This Row],[Country/Region]], [1]!CPI_Tab[#Data], COLUMN([1]!CPI_Tab[[#Headers],[2012]]), FALSE)</f>
        <v>#REF!</v>
      </c>
      <c r="AC35" s="21" t="e">
        <f>INDEX([1]!CPI_Tab[#Data], MATCH(Costs9[[#This Row],[Country/Region]], [1]!CPI_Tab[Country], FALSE), MATCH(Costs9[[#This Row],[Currency Year]], [1]CPI!$A$2:$Q$2, FALSE))</f>
        <v>#REF!</v>
      </c>
      <c r="AD35" s="21"/>
      <c r="AE3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5" s="21" t="e">
        <f>VLOOKUP(Costs9[[#This Row],[Country/Region]], [1]!Exchange_Tab[#Data], COLUMN([1]!Exchange_Tab[[#Headers],[2012]]), FALSE)</f>
        <v>#REF!</v>
      </c>
      <c r="AG35" s="22">
        <v>2276.9250891218139</v>
      </c>
      <c r="AH35" s="21" t="str">
        <f>Costs9[Unit or period]</f>
        <v>per patient</v>
      </c>
    </row>
    <row r="36" spans="2:34" ht="15.75" x14ac:dyDescent="0.25">
      <c r="B36" s="13">
        <v>62</v>
      </c>
      <c r="C36" s="14" t="str">
        <f>IF(Costs9[[#This Row],[Column3]]=D35, "  ",D36)</f>
        <v xml:space="preserve">  </v>
      </c>
      <c r="D36" s="15" t="s">
        <v>67</v>
      </c>
      <c r="E36" s="1" t="e">
        <f>VLOOKUP(Costs9[[#This Row],[ID '#]], [1]!Articles[#Data], COLUMN([1]!Articles[[#Headers],[Lead Author]]), FALSE)</f>
        <v>#REF!</v>
      </c>
      <c r="F36" s="1" t="e">
        <f>CONCATENATE(RIGHT(Costs9[Author1],(LEN(Costs9[Author1])-FIND(" ",Costs9[Author1])))," et al. (",Costs9[[#This Row],[Study Year]],")")</f>
        <v>#REF!</v>
      </c>
      <c r="G36" s="1" t="e">
        <f>IF(Costs9[Author]=F35, "  ",Costs9[Author])</f>
        <v>#REF!</v>
      </c>
      <c r="H36" s="1" t="e">
        <f>VLOOKUP(Costs9[[#This Row],[ID '#]], [1]!Articles[#Data], COLUMN([1]!Articles[[#Headers],[Study year]]), FALSE)</f>
        <v>#REF!</v>
      </c>
      <c r="I36" s="23" t="str">
        <f>Costs9[Intervention Original]&amp;": " &amp;Costs9[Unit]</f>
        <v>Medication (Fluoxetine): Total cost</v>
      </c>
      <c r="J36" s="17" t="str">
        <f>IF(Costs9[Intervention_All]=I35, "   ",Costs9[Intervention_All])</f>
        <v>Medication (Fluoxetine): Total cost</v>
      </c>
      <c r="K36" s="1" t="e">
        <f>VLOOKUP(Costs9[[#This Row],[ID '#]], [1]!Articles[#Data], COLUMN([1]!Articles[[#Headers],[Country/ region]]), FALSE)</f>
        <v>#REF!</v>
      </c>
      <c r="L36" s="1" t="e">
        <f>IF(Costs9[[#This Row],[Study Country]] = "Multiple", "", Costs9[[#This Row],[Study Country]])</f>
        <v>#REF!</v>
      </c>
      <c r="M36" s="1" t="s">
        <v>89</v>
      </c>
      <c r="N36" s="1" t="s">
        <v>88</v>
      </c>
      <c r="O36" s="19">
        <v>1207</v>
      </c>
      <c r="P36" s="1" t="s">
        <v>83</v>
      </c>
      <c r="Q36" s="20"/>
      <c r="R36" s="1"/>
      <c r="S36" s="12">
        <f>IF(NOT(ISBLANK(Costs9[[#This Row],[Conversion]])), Costs9[[#This Row],[Conversion]], Costs9[[#This Row],[Costs Presented]])</f>
        <v>1207</v>
      </c>
      <c r="T36" s="1" t="str">
        <f>IF(NOT(ISBLANK(Costs9[[#This Row],[New Unit or Period]])), Costs9[[#This Row],[New Unit or Period]], Costs9[[#This Row],[Unit Presented]])</f>
        <v>per patient</v>
      </c>
      <c r="U36" s="1" t="e">
        <f>Costs9[Currency Country] &amp; "  (" &amp;Costs9[Currency Year] &amp; ")"</f>
        <v>#REF!</v>
      </c>
      <c r="V36" s="1" t="e">
        <f>VLOOKUP(Costs9[[#This Row],[ID '#]], [1]!Articles[#Data], COLUMN([1]!Articles[[#Headers],[Currency Country]]), FALSE)</f>
        <v>#REF!</v>
      </c>
      <c r="W36" s="1" t="e">
        <f>VLOOKUP(Costs9[[#This Row],[ID '#]], [1]!Articles[#Data], COLUMN([1]!Articles[[#Headers],[Currency Year]]), FALSE)</f>
        <v>#REF!</v>
      </c>
      <c r="X3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6" s="21" t="e">
        <f>Costs9[[#This Row],[Cost (unit changed if necessary)]]/Costs9[[#This Row],[Exchange Rate for US and Currency Country for Listed Year OR PPP if $Int]]</f>
        <v>#REF!</v>
      </c>
      <c r="Z36" s="21" t="e">
        <f>INDEX([1]!Exchange_Tab[#Data], MATCH(Costs9[[#This Row],[Country/Region]], [1]!Exchange_Tab[Country Name], 0), MATCH(Costs9[[#This Row],[Currency Year]], '[1]Exchange Rates'!$A$1:$BC$1, 0))</f>
        <v>#REF!</v>
      </c>
      <c r="AA36" s="21" t="e">
        <f>IF(Costs9[[#This Row],[Exchange Rate for US and Study Country for Listed Year]]*Costs9[[#This Row],[US Cost in Listed Year]]=0, NA(), Costs9[[#This Row],[US Cost in Listed Year]]*Costs9[[#This Row],[Exchange Rate for US and Study Country for Listed Year]])</f>
        <v>#REF!</v>
      </c>
      <c r="AB36" s="21" t="e">
        <f>VLOOKUP(Costs9[[#This Row],[Country/Region]], [1]!CPI_Tab[#Data], COLUMN([1]!CPI_Tab[[#Headers],[2012]]), FALSE)</f>
        <v>#REF!</v>
      </c>
      <c r="AC36" s="21" t="e">
        <f>INDEX([1]!CPI_Tab[#Data], MATCH(Costs9[[#This Row],[Country/Region]], [1]!CPI_Tab[Country], FALSE), MATCH(Costs9[[#This Row],[Currency Year]], [1]CPI!$A$2:$Q$2, FALSE))</f>
        <v>#REF!</v>
      </c>
      <c r="AD36" s="21"/>
      <c r="AE3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6" s="21" t="e">
        <f>VLOOKUP(Costs9[[#This Row],[Country/Region]], [1]!Exchange_Tab[#Data], COLUMN([1]!Exchange_Tab[[#Headers],[2012]]), FALSE)</f>
        <v>#REF!</v>
      </c>
      <c r="AG36" s="22">
        <v>1698.54671357851</v>
      </c>
      <c r="AH36" s="21" t="str">
        <f>Costs9[Unit or period]</f>
        <v>per patient</v>
      </c>
    </row>
    <row r="37" spans="2:34" ht="15.75" x14ac:dyDescent="0.25">
      <c r="B37" s="13">
        <v>62</v>
      </c>
      <c r="C37" s="14" t="str">
        <f>IF(Costs9[[#This Row],[Column3]]=D36, "  ",D37)</f>
        <v xml:space="preserve">  </v>
      </c>
      <c r="D37" s="15" t="s">
        <v>67</v>
      </c>
      <c r="E37" s="1" t="e">
        <f>VLOOKUP(Costs9[[#This Row],[ID '#]], [1]!Articles[#Data], COLUMN([1]!Articles[[#Headers],[Lead Author]]), FALSE)</f>
        <v>#REF!</v>
      </c>
      <c r="F37" s="1" t="e">
        <f>CONCATENATE(RIGHT(Costs9[Author1],(LEN(Costs9[Author1])-FIND(" ",Costs9[Author1])))," et al. (",Costs9[[#This Row],[Study Year]],")")</f>
        <v>#REF!</v>
      </c>
      <c r="G37" s="1" t="e">
        <f>IF(Costs9[Author]=F36, "  ",Costs9[Author])</f>
        <v>#REF!</v>
      </c>
      <c r="H37" s="1" t="e">
        <f>VLOOKUP(Costs9[[#This Row],[ID '#]], [1]!Articles[#Data], COLUMN([1]!Articles[[#Headers],[Study year]]), FALSE)</f>
        <v>#REF!</v>
      </c>
      <c r="I37" s="23" t="str">
        <f>Costs9[Intervention Original]&amp;": " &amp;Costs9[Unit]</f>
        <v>Medication (Amitriptyline): Total cost</v>
      </c>
      <c r="J37" s="17" t="str">
        <f>IF(Costs9[Intervention_All]=I36, "   ",Costs9[Intervention_All])</f>
        <v>Medication (Amitriptyline): Total cost</v>
      </c>
      <c r="K37" s="1" t="e">
        <f>VLOOKUP(Costs9[[#This Row],[ID '#]], [1]!Articles[#Data], COLUMN([1]!Articles[[#Headers],[Country/ region]]), FALSE)</f>
        <v>#REF!</v>
      </c>
      <c r="L37" s="1" t="e">
        <f>IF(Costs9[[#This Row],[Study Country]] = "Multiple", "", Costs9[[#This Row],[Study Country]])</f>
        <v>#REF!</v>
      </c>
      <c r="M37" s="1" t="s">
        <v>90</v>
      </c>
      <c r="N37" s="1" t="s">
        <v>88</v>
      </c>
      <c r="O37" s="19">
        <v>1068</v>
      </c>
      <c r="P37" s="1" t="s">
        <v>83</v>
      </c>
      <c r="Q37" s="20"/>
      <c r="R37" s="1"/>
      <c r="S37" s="12">
        <f>IF(NOT(ISBLANK(Costs9[[#This Row],[Conversion]])), Costs9[[#This Row],[Conversion]], Costs9[[#This Row],[Costs Presented]])</f>
        <v>1068</v>
      </c>
      <c r="T37" s="1" t="str">
        <f>IF(NOT(ISBLANK(Costs9[[#This Row],[New Unit or Period]])), Costs9[[#This Row],[New Unit or Period]], Costs9[[#This Row],[Unit Presented]])</f>
        <v>per patient</v>
      </c>
      <c r="U37" s="1" t="e">
        <f>Costs9[Currency Country] &amp; "  (" &amp;Costs9[Currency Year] &amp; ")"</f>
        <v>#REF!</v>
      </c>
      <c r="V37" s="1" t="e">
        <f>VLOOKUP(Costs9[[#This Row],[ID '#]], [1]!Articles[#Data], COLUMN([1]!Articles[[#Headers],[Currency Country]]), FALSE)</f>
        <v>#REF!</v>
      </c>
      <c r="W37" s="1" t="e">
        <f>VLOOKUP(Costs9[[#This Row],[ID '#]], [1]!Articles[#Data], COLUMN([1]!Articles[[#Headers],[Currency Year]]), FALSE)</f>
        <v>#REF!</v>
      </c>
      <c r="X3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7" s="21" t="e">
        <f>Costs9[[#This Row],[Cost (unit changed if necessary)]]/Costs9[[#This Row],[Exchange Rate for US and Currency Country for Listed Year OR PPP if $Int]]</f>
        <v>#REF!</v>
      </c>
      <c r="Z37" s="21" t="e">
        <f>INDEX([1]!Exchange_Tab[#Data], MATCH(Costs9[[#This Row],[Country/Region]], [1]!Exchange_Tab[Country Name], 0), MATCH(Costs9[[#This Row],[Currency Year]], '[1]Exchange Rates'!$A$1:$BC$1, 0))</f>
        <v>#REF!</v>
      </c>
      <c r="AA37" s="21" t="e">
        <f>IF(Costs9[[#This Row],[Exchange Rate for US and Study Country for Listed Year]]*Costs9[[#This Row],[US Cost in Listed Year]]=0, NA(), Costs9[[#This Row],[US Cost in Listed Year]]*Costs9[[#This Row],[Exchange Rate for US and Study Country for Listed Year]])</f>
        <v>#REF!</v>
      </c>
      <c r="AB37" s="21" t="e">
        <f>VLOOKUP(Costs9[[#This Row],[Country/Region]], [1]!CPI_Tab[#Data], COLUMN([1]!CPI_Tab[[#Headers],[2012]]), FALSE)</f>
        <v>#REF!</v>
      </c>
      <c r="AC37" s="21" t="e">
        <f>INDEX([1]!CPI_Tab[#Data], MATCH(Costs9[[#This Row],[Country/Region]], [1]!CPI_Tab[Country], FALSE), MATCH(Costs9[[#This Row],[Currency Year]], [1]CPI!$A$2:$Q$2, FALSE))</f>
        <v>#REF!</v>
      </c>
      <c r="AD37" s="21"/>
      <c r="AE3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7" s="21" t="e">
        <f>VLOOKUP(Costs9[[#This Row],[Country/Region]], [1]!Exchange_Tab[#Data], COLUMN([1]!Exchange_Tab[[#Headers],[2012]]), FALSE)</f>
        <v>#REF!</v>
      </c>
      <c r="AG37" s="22">
        <v>1502.9394284190962</v>
      </c>
      <c r="AH37" s="21" t="str">
        <f>Costs9[Unit or period]</f>
        <v>per patient</v>
      </c>
    </row>
    <row r="38" spans="2:34" ht="47.25" x14ac:dyDescent="0.25">
      <c r="B38" s="13">
        <v>74</v>
      </c>
      <c r="C38" s="14" t="str">
        <f>IF(Costs9[[#This Row],[Column3]]=D37, "  ",D38)</f>
        <v xml:space="preserve">  </v>
      </c>
      <c r="D38" s="15" t="s">
        <v>67</v>
      </c>
      <c r="E38" s="1" t="e">
        <f>VLOOKUP(Costs9[[#This Row],[ID '#]], [1]!Articles[#Data], COLUMN([1]!Articles[[#Headers],[Lead Author]]), FALSE)</f>
        <v>#REF!</v>
      </c>
      <c r="F38" s="1" t="e">
        <f>CONCATENATE(RIGHT(Costs9[Author1],(LEN(Costs9[Author1])-FIND(" ",Costs9[Author1])))," et al. (",Costs9[[#This Row],[Study Year]],")")</f>
        <v>#REF!</v>
      </c>
      <c r="G38" s="1" t="e">
        <f>IF(Costs9[Author]=F37, "  ",Costs9[Author])</f>
        <v>#REF!</v>
      </c>
      <c r="H38" s="1" t="e">
        <f>VLOOKUP(Costs9[[#This Row],[ID '#]], [1]!Articles[#Data], COLUMN([1]!Articles[[#Headers],[Study year]]), FALSE)</f>
        <v>#REF!</v>
      </c>
      <c r="I38" s="23" t="str">
        <f>Costs9[Intervention Original]&amp;": " &amp;Costs9[Unit]</f>
        <v>Rational Emotive Behavior Therapy: Total healthcare costs (Medication, providers, materials, maintenance)</v>
      </c>
      <c r="J38" s="17" t="str">
        <f>IF(Costs9[Intervention_All]=I37, "   ",Costs9[Intervention_All])</f>
        <v>Rational Emotive Behavior Therapy: Total healthcare costs (Medication, providers, materials, maintenance)</v>
      </c>
      <c r="K38" s="1" t="e">
        <f>VLOOKUP(Costs9[[#This Row],[ID '#]], [1]!Articles[#Data], COLUMN([1]!Articles[[#Headers],[Country/ region]]), FALSE)</f>
        <v>#REF!</v>
      </c>
      <c r="L38" s="1" t="e">
        <f>IF(Costs9[[#This Row],[Study Country]] = "Multiple", "", Costs9[[#This Row],[Study Country]])</f>
        <v>#REF!</v>
      </c>
      <c r="M38" s="1" t="s">
        <v>91</v>
      </c>
      <c r="N38" s="1" t="s">
        <v>92</v>
      </c>
      <c r="O38" s="19">
        <v>279.99</v>
      </c>
      <c r="P38" s="1" t="s">
        <v>93</v>
      </c>
      <c r="Q38" s="20">
        <f>(52/14)*O38</f>
        <v>1039.9628571428573</v>
      </c>
      <c r="R38" s="1" t="s">
        <v>53</v>
      </c>
      <c r="S38" s="12">
        <f>IF(NOT(ISBLANK(Costs9[[#This Row],[Conversion]])), Costs9[[#This Row],[Conversion]], Costs9[[#This Row],[Costs Presented]])</f>
        <v>1039.9628571428573</v>
      </c>
      <c r="T38" s="1" t="str">
        <f>IF(NOT(ISBLANK(Costs9[[#This Row],[New Unit or Period]])), Costs9[[#This Row],[New Unit or Period]], Costs9[[#This Row],[Unit Presented]])</f>
        <v>per year</v>
      </c>
      <c r="U38" s="1" t="e">
        <f>Costs9[Currency Country] &amp; "  (" &amp;Costs9[Currency Year] &amp; ")"</f>
        <v>#REF!</v>
      </c>
      <c r="V38" s="1" t="e">
        <f>VLOOKUP(Costs9[[#This Row],[ID '#]], [1]!Articles[#Data], COLUMN([1]!Articles[[#Headers],[Currency Country]]), FALSE)</f>
        <v>#REF!</v>
      </c>
      <c r="W38" s="1" t="e">
        <f>VLOOKUP(Costs9[[#This Row],[ID '#]], [1]!Articles[#Data], COLUMN([1]!Articles[[#Headers],[Currency Year]]), FALSE)</f>
        <v>#REF!</v>
      </c>
      <c r="X3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8" s="21" t="e">
        <f>Costs9[[#This Row],[Cost (unit changed if necessary)]]/Costs9[[#This Row],[Exchange Rate for US and Currency Country for Listed Year OR PPP if $Int]]</f>
        <v>#REF!</v>
      </c>
      <c r="Z38" s="21" t="e">
        <f>INDEX([1]!Exchange_Tab[#Data], MATCH(Costs9[[#This Row],[Country/Region]], [1]!Exchange_Tab[Country Name], 0), MATCH(Costs9[[#This Row],[Currency Year]], '[1]Exchange Rates'!$A$1:$BC$1, 0))</f>
        <v>#REF!</v>
      </c>
      <c r="AA38" s="21" t="e">
        <f>IF(Costs9[[#This Row],[Exchange Rate for US and Study Country for Listed Year]]*Costs9[[#This Row],[US Cost in Listed Year]]=0, NA(), Costs9[[#This Row],[US Cost in Listed Year]]*Costs9[[#This Row],[Exchange Rate for US and Study Country for Listed Year]])</f>
        <v>#REF!</v>
      </c>
      <c r="AB38" s="21" t="e">
        <f>VLOOKUP(Costs9[[#This Row],[Country/Region]], [1]!CPI_Tab[#Data], COLUMN([1]!CPI_Tab[[#Headers],[2012]]), FALSE)</f>
        <v>#REF!</v>
      </c>
      <c r="AC38" s="21" t="e">
        <f>INDEX([1]!CPI_Tab[#Data], MATCH(Costs9[[#This Row],[Country/Region]], [1]!CPI_Tab[Country], FALSE), MATCH(Costs9[[#This Row],[Currency Year]], [1]CPI!$A$2:$Q$2, FALSE))</f>
        <v>#REF!</v>
      </c>
      <c r="AD38" s="21"/>
      <c r="AE3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8" s="21" t="e">
        <f>VLOOKUP(Costs9[[#This Row],[Country/Region]], [1]!Exchange_Tab[#Data], COLUMN([1]!Exchange_Tab[[#Headers],[2012]]), FALSE)</f>
        <v>#REF!</v>
      </c>
      <c r="AG38" s="22">
        <v>1166.1880074648807</v>
      </c>
      <c r="AH38" s="21" t="str">
        <f>Costs9[Unit or period]</f>
        <v>per year</v>
      </c>
    </row>
    <row r="39" spans="2:34" ht="31.5" x14ac:dyDescent="0.25">
      <c r="B39" s="13">
        <v>74</v>
      </c>
      <c r="C39" s="14" t="str">
        <f>IF(Costs9[[#This Row],[Column3]]=D38, "  ",D39)</f>
        <v xml:space="preserve">  </v>
      </c>
      <c r="D39" s="15" t="s">
        <v>67</v>
      </c>
      <c r="E39" s="1" t="e">
        <f>VLOOKUP(Costs9[[#This Row],[ID '#]], [1]!Articles[#Data], COLUMN([1]!Articles[[#Headers],[Lead Author]]), FALSE)</f>
        <v>#REF!</v>
      </c>
      <c r="F39" s="1" t="e">
        <f>CONCATENATE(RIGHT(Costs9[Author1],(LEN(Costs9[Author1])-FIND(" ",Costs9[Author1])))," et al. (",Costs9[[#This Row],[Study Year]],")")</f>
        <v>#REF!</v>
      </c>
      <c r="G39" s="1" t="e">
        <f>IF(Costs9[Author]=F38, "  ",Costs9[Author])</f>
        <v>#REF!</v>
      </c>
      <c r="H39" s="1" t="e">
        <f>VLOOKUP(Costs9[[#This Row],[ID '#]], [1]!Articles[#Data], COLUMN([1]!Articles[[#Headers],[Study year]]), FALSE)</f>
        <v>#REF!</v>
      </c>
      <c r="I39" s="23" t="str">
        <f>Costs9[Intervention Original]&amp;": " &amp;Costs9[Unit]</f>
        <v>Cognitive Therapy: Total cost per average patient (healthcare + client cost)</v>
      </c>
      <c r="J39" s="17" t="str">
        <f>IF(Costs9[Intervention_All]=I38, "   ",Costs9[Intervention_All])</f>
        <v>Cognitive Therapy: Total cost per average patient (healthcare + client cost)</v>
      </c>
      <c r="K39" s="1" t="e">
        <f>VLOOKUP(Costs9[[#This Row],[ID '#]], [1]!Articles[#Data], COLUMN([1]!Articles[[#Headers],[Country/ region]]), FALSE)</f>
        <v>#REF!</v>
      </c>
      <c r="L39" s="1" t="e">
        <f>IF(Costs9[[#This Row],[Study Country]] = "Multiple", "", Costs9[[#This Row],[Study Country]])</f>
        <v>#REF!</v>
      </c>
      <c r="M39" s="1" t="s">
        <v>94</v>
      </c>
      <c r="N39" s="1" t="s">
        <v>95</v>
      </c>
      <c r="O39" s="19">
        <v>504.84</v>
      </c>
      <c r="P39" s="1" t="s">
        <v>83</v>
      </c>
      <c r="Q39" s="20"/>
      <c r="R39" s="1"/>
      <c r="S39" s="12">
        <f>IF(NOT(ISBLANK(Costs9[[#This Row],[Conversion]])), Costs9[[#This Row],[Conversion]], Costs9[[#This Row],[Costs Presented]])</f>
        <v>504.84</v>
      </c>
      <c r="T39" s="1" t="str">
        <f>IF(NOT(ISBLANK(Costs9[[#This Row],[New Unit or Period]])), Costs9[[#This Row],[New Unit or Period]], Costs9[[#This Row],[Unit Presented]])</f>
        <v>per patient</v>
      </c>
      <c r="U39" s="1" t="e">
        <f>Costs9[Currency Country] &amp; "  (" &amp;Costs9[Currency Year] &amp; ")"</f>
        <v>#REF!</v>
      </c>
      <c r="V39" s="1" t="e">
        <f>VLOOKUP(Costs9[[#This Row],[ID '#]], [1]!Articles[#Data], COLUMN([1]!Articles[[#Headers],[Currency Country]]), FALSE)</f>
        <v>#REF!</v>
      </c>
      <c r="W39" s="1" t="e">
        <f>VLOOKUP(Costs9[[#This Row],[ID '#]], [1]!Articles[#Data], COLUMN([1]!Articles[[#Headers],[Currency Year]]), FALSE)</f>
        <v>#REF!</v>
      </c>
      <c r="X3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39" s="21" t="e">
        <f>Costs9[[#This Row],[Cost (unit changed if necessary)]]/Costs9[[#This Row],[Exchange Rate for US and Currency Country for Listed Year OR PPP if $Int]]</f>
        <v>#REF!</v>
      </c>
      <c r="Z39" s="21" t="e">
        <f>INDEX([1]!Exchange_Tab[#Data], MATCH(Costs9[[#This Row],[Country/Region]], [1]!Exchange_Tab[Country Name], 0), MATCH(Costs9[[#This Row],[Currency Year]], '[1]Exchange Rates'!$A$1:$BC$1, 0))</f>
        <v>#REF!</v>
      </c>
      <c r="AA39" s="21" t="e">
        <f>IF(Costs9[[#This Row],[Exchange Rate for US and Study Country for Listed Year]]*Costs9[[#This Row],[US Cost in Listed Year]]=0, NA(), Costs9[[#This Row],[US Cost in Listed Year]]*Costs9[[#This Row],[Exchange Rate for US and Study Country for Listed Year]])</f>
        <v>#REF!</v>
      </c>
      <c r="AB39" s="21" t="e">
        <f>VLOOKUP(Costs9[[#This Row],[Country/Region]], [1]!CPI_Tab[#Data], COLUMN([1]!CPI_Tab[[#Headers],[2012]]), FALSE)</f>
        <v>#REF!</v>
      </c>
      <c r="AC39" s="21" t="e">
        <f>INDEX([1]!CPI_Tab[#Data], MATCH(Costs9[[#This Row],[Country/Region]], [1]!CPI_Tab[Country], FALSE), MATCH(Costs9[[#This Row],[Currency Year]], [1]CPI!$A$2:$Q$2, FALSE))</f>
        <v>#REF!</v>
      </c>
      <c r="AD39" s="21"/>
      <c r="AE3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39" s="21" t="e">
        <f>VLOOKUP(Costs9[[#This Row],[Country/Region]], [1]!Exchange_Tab[#Data], COLUMN([1]!Exchange_Tab[[#Headers],[2012]]), FALSE)</f>
        <v>#REF!</v>
      </c>
      <c r="AG39" s="22">
        <v>566.11478923972459</v>
      </c>
      <c r="AH39" s="21" t="str">
        <f>Costs9[Unit or period]</f>
        <v>per patient</v>
      </c>
    </row>
    <row r="40" spans="2:34" ht="31.5" x14ac:dyDescent="0.25">
      <c r="B40" s="13">
        <v>74</v>
      </c>
      <c r="C40" s="14" t="str">
        <f>IF(Costs9[[#This Row],[Column3]]=D39, "  ",D40)</f>
        <v xml:space="preserve">  </v>
      </c>
      <c r="D40" s="15" t="s">
        <v>67</v>
      </c>
      <c r="E40" s="1" t="e">
        <f>VLOOKUP(Costs9[[#This Row],[ID '#]], [1]!Articles[#Data], COLUMN([1]!Articles[[#Headers],[Lead Author]]), FALSE)</f>
        <v>#REF!</v>
      </c>
      <c r="F40" s="1" t="e">
        <f>CONCATENATE(RIGHT(Costs9[Author1],(LEN(Costs9[Author1])-FIND(" ",Costs9[Author1])))," et al. (",Costs9[[#This Row],[Study Year]],")")</f>
        <v>#REF!</v>
      </c>
      <c r="G40" s="1" t="e">
        <f>IF(Costs9[Author]=F39, "  ",Costs9[Author])</f>
        <v>#REF!</v>
      </c>
      <c r="H40" s="1" t="e">
        <f>VLOOKUP(Costs9[[#This Row],[ID '#]], [1]!Articles[#Data], COLUMN([1]!Articles[[#Headers],[Study year]]), FALSE)</f>
        <v>#REF!</v>
      </c>
      <c r="I40" s="23" t="str">
        <f>Costs9[Intervention Original]&amp;": " &amp;Costs9[Unit]</f>
        <v>Fluoxetine (Prozac Therapy): Total cost per average patient (healthcare + client cost)</v>
      </c>
      <c r="J40" s="17" t="str">
        <f>IF(Costs9[Intervention_All]=I39, "   ",Costs9[Intervention_All])</f>
        <v>Fluoxetine (Prozac Therapy): Total cost per average patient (healthcare + client cost)</v>
      </c>
      <c r="K40" s="1" t="e">
        <f>VLOOKUP(Costs9[[#This Row],[ID '#]], [1]!Articles[#Data], COLUMN([1]!Articles[[#Headers],[Country/ region]]), FALSE)</f>
        <v>#REF!</v>
      </c>
      <c r="L40" s="1" t="e">
        <f>IF(Costs9[[#This Row],[Study Country]] = "Multiple", "", Costs9[[#This Row],[Study Country]])</f>
        <v>#REF!</v>
      </c>
      <c r="M40" s="1" t="s">
        <v>96</v>
      </c>
      <c r="N40" s="1" t="s">
        <v>95</v>
      </c>
      <c r="O40" s="19">
        <v>666.94</v>
      </c>
      <c r="P40" s="1" t="s">
        <v>83</v>
      </c>
      <c r="Q40" s="20"/>
      <c r="R40" s="1"/>
      <c r="S40" s="12">
        <f>IF(NOT(ISBLANK(Costs9[[#This Row],[Conversion]])), Costs9[[#This Row],[Conversion]], Costs9[[#This Row],[Costs Presented]])</f>
        <v>666.94</v>
      </c>
      <c r="T40" s="1" t="str">
        <f>IF(NOT(ISBLANK(Costs9[[#This Row],[New Unit or Period]])), Costs9[[#This Row],[New Unit or Period]], Costs9[[#This Row],[Unit Presented]])</f>
        <v>per patient</v>
      </c>
      <c r="U40" s="1" t="e">
        <f>Costs9[Currency Country] &amp; "  (" &amp;Costs9[Currency Year] &amp; ")"</f>
        <v>#REF!</v>
      </c>
      <c r="V40" s="1" t="e">
        <f>VLOOKUP(Costs9[[#This Row],[ID '#]], [1]!Articles[#Data], COLUMN([1]!Articles[[#Headers],[Currency Country]]), FALSE)</f>
        <v>#REF!</v>
      </c>
      <c r="W40" s="1" t="e">
        <f>VLOOKUP(Costs9[[#This Row],[ID '#]], [1]!Articles[#Data], COLUMN([1]!Articles[[#Headers],[Currency Year]]), FALSE)</f>
        <v>#REF!</v>
      </c>
      <c r="X4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0" s="21" t="e">
        <f>Costs9[[#This Row],[Cost (unit changed if necessary)]]/Costs9[[#This Row],[Exchange Rate for US and Currency Country for Listed Year OR PPP if $Int]]</f>
        <v>#REF!</v>
      </c>
      <c r="Z40" s="21" t="e">
        <f>INDEX([1]!Exchange_Tab[#Data], MATCH(Costs9[[#This Row],[Country/Region]], [1]!Exchange_Tab[Country Name], 0), MATCH(Costs9[[#This Row],[Currency Year]], '[1]Exchange Rates'!$A$1:$BC$1, 0))</f>
        <v>#REF!</v>
      </c>
      <c r="AA40" s="21" t="e">
        <f>IF(Costs9[[#This Row],[Exchange Rate for US and Study Country for Listed Year]]*Costs9[[#This Row],[US Cost in Listed Year]]=0, NA(), Costs9[[#This Row],[US Cost in Listed Year]]*Costs9[[#This Row],[Exchange Rate for US and Study Country for Listed Year]])</f>
        <v>#REF!</v>
      </c>
      <c r="AB40" s="21" t="e">
        <f>VLOOKUP(Costs9[[#This Row],[Country/Region]], [1]!CPI_Tab[#Data], COLUMN([1]!CPI_Tab[[#Headers],[2012]]), FALSE)</f>
        <v>#REF!</v>
      </c>
      <c r="AC40" s="21" t="e">
        <f>INDEX([1]!CPI_Tab[#Data], MATCH(Costs9[[#This Row],[Country/Region]], [1]!CPI_Tab[Country], FALSE), MATCH(Costs9[[#This Row],[Currency Year]], [1]CPI!$A$2:$Q$2, FALSE))</f>
        <v>#REF!</v>
      </c>
      <c r="AD40" s="21"/>
      <c r="AE4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0" s="21" t="e">
        <f>VLOOKUP(Costs9[[#This Row],[Country/Region]], [1]!Exchange_Tab[#Data], COLUMN([1]!Exchange_Tab[[#Headers],[2012]]), FALSE)</f>
        <v>#REF!</v>
      </c>
      <c r="AG40" s="22">
        <v>747.88962351545422</v>
      </c>
      <c r="AH40" s="21" t="str">
        <f>Costs9[Unit or period]</f>
        <v>per patient</v>
      </c>
    </row>
    <row r="41" spans="2:34" ht="31.5" x14ac:dyDescent="0.25">
      <c r="B41" s="13">
        <v>129</v>
      </c>
      <c r="C41" s="14" t="str">
        <f>IF(Costs9[[#This Row],[Column3]]=D40, "  ",D41)</f>
        <v xml:space="preserve">  </v>
      </c>
      <c r="D41" s="15" t="s">
        <v>67</v>
      </c>
      <c r="E41" s="1" t="e">
        <f>VLOOKUP(Costs9[[#This Row],[ID '#]], [1]!Articles[#Data], COLUMN([1]!Articles[[#Headers],[Lead Author]]), FALSE)</f>
        <v>#REF!</v>
      </c>
      <c r="F41" s="1" t="e">
        <f>CONCATENATE(RIGHT(Costs9[Author1],(LEN(Costs9[Author1])-FIND(" ",Costs9[Author1])))," et al. (",Costs9[[#This Row],[Study Year]],")")</f>
        <v>#REF!</v>
      </c>
      <c r="G41" s="1" t="e">
        <f>IF(Costs9[Author]=F40, "  ",Costs9[Author])</f>
        <v>#REF!</v>
      </c>
      <c r="H41" s="1" t="e">
        <f>VLOOKUP(Costs9[[#This Row],[ID '#]], [1]!Articles[#Data], COLUMN([1]!Articles[[#Headers],[Study year]]), FALSE)</f>
        <v>#REF!</v>
      </c>
      <c r="I41" s="23" t="str">
        <f>Costs9[Intervention Original]&amp;": " &amp;Costs9[Unit]</f>
        <v>Group psychotherapy treatment for depression: Treatment cost</v>
      </c>
      <c r="J41" s="17" t="str">
        <f>IF(Costs9[Intervention_All]=I40, "   ",Costs9[Intervention_All])</f>
        <v>Group psychotherapy treatment for depression: Treatment cost</v>
      </c>
      <c r="K41" s="1" t="e">
        <f>VLOOKUP(Costs9[[#This Row],[ID '#]], [1]!Articles[#Data], COLUMN([1]!Articles[[#Headers],[Country/ region]]), FALSE)</f>
        <v>#REF!</v>
      </c>
      <c r="L41" s="1" t="e">
        <f>IF(Costs9[[#This Row],[Study Country]] = "Multiple", "", Costs9[[#This Row],[Study Country]])</f>
        <v>#REF!</v>
      </c>
      <c r="M41" s="1" t="s">
        <v>97</v>
      </c>
      <c r="N41" s="1" t="s">
        <v>98</v>
      </c>
      <c r="O41" s="19">
        <v>375</v>
      </c>
      <c r="P41" s="1" t="s">
        <v>48</v>
      </c>
      <c r="Q41" s="20"/>
      <c r="R41" s="1"/>
      <c r="S41" s="12">
        <f>IF(NOT(ISBLANK(Costs9[[#This Row],[Conversion]])), Costs9[[#This Row],[Conversion]], Costs9[[#This Row],[Costs Presented]])</f>
        <v>375</v>
      </c>
      <c r="T41" s="1" t="str">
        <f>IF(NOT(ISBLANK(Costs9[[#This Row],[New Unit or Period]])), Costs9[[#This Row],[New Unit or Period]], Costs9[[#This Row],[Unit Presented]])</f>
        <v>per patient per lifetime</v>
      </c>
      <c r="U41" s="1" t="e">
        <f>Costs9[Currency Country] &amp; "  (" &amp;Costs9[Currency Year] &amp; ")"</f>
        <v>#REF!</v>
      </c>
      <c r="V41" s="1" t="e">
        <f>VLOOKUP(Costs9[[#This Row],[ID '#]], [1]!Articles[#Data], COLUMN([1]!Articles[[#Headers],[Currency Country]]), FALSE)</f>
        <v>#REF!</v>
      </c>
      <c r="W41" s="1" t="e">
        <f>VLOOKUP(Costs9[[#This Row],[ID '#]], [1]!Articles[#Data], COLUMN([1]!Articles[[#Headers],[Currency Year]]), FALSE)</f>
        <v>#REF!</v>
      </c>
      <c r="X4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1" s="21" t="e">
        <f>Costs9[[#This Row],[Cost (unit changed if necessary)]]/Costs9[[#This Row],[Exchange Rate for US and Currency Country for Listed Year OR PPP if $Int]]</f>
        <v>#REF!</v>
      </c>
      <c r="Z41" s="21" t="e">
        <f>INDEX([1]!Exchange_Tab[#Data], MATCH(Costs9[[#This Row],[Country/Region]], [1]!Exchange_Tab[Country Name], 0), MATCH(Costs9[[#This Row],[Currency Year]], '[1]Exchange Rates'!$A$1:$BC$1, 0))</f>
        <v>#REF!</v>
      </c>
      <c r="AA41" s="21" t="e">
        <f>IF(Costs9[[#This Row],[Exchange Rate for US and Study Country for Listed Year]]*Costs9[[#This Row],[US Cost in Listed Year]]=0, NA(), Costs9[[#This Row],[US Cost in Listed Year]]*Costs9[[#This Row],[Exchange Rate for US and Study Country for Listed Year]])</f>
        <v>#REF!</v>
      </c>
      <c r="AB41" s="21" t="e">
        <f>VLOOKUP(Costs9[[#This Row],[Country/Region]], [1]!CPI_Tab[#Data], COLUMN([1]!CPI_Tab[[#Headers],[2012]]), FALSE)</f>
        <v>#REF!</v>
      </c>
      <c r="AC41" s="21" t="e">
        <f>INDEX([1]!CPI_Tab[#Data], MATCH(Costs9[[#This Row],[Country/Region]], [1]!CPI_Tab[Country], FALSE), MATCH(Costs9[[#This Row],[Currency Year]], [1]CPI!$A$2:$Q$2, FALSE))</f>
        <v>#REF!</v>
      </c>
      <c r="AD41" s="21"/>
      <c r="AE4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1" s="21" t="e">
        <f>VLOOKUP(Costs9[[#This Row],[Country/Region]], [1]!Exchange_Tab[#Data], COLUMN([1]!Exchange_Tab[[#Headers],[2012]]), FALSE)</f>
        <v>#REF!</v>
      </c>
      <c r="AG41" s="22">
        <v>1.1845882826071317</v>
      </c>
      <c r="AH41" s="21"/>
    </row>
    <row r="42" spans="2:34" ht="31.5" x14ac:dyDescent="0.25">
      <c r="B42" s="13">
        <v>129</v>
      </c>
      <c r="C42" s="14" t="str">
        <f>IF(Costs9[[#This Row],[Column3]]=D41, "  ",D42)</f>
        <v xml:space="preserve">  </v>
      </c>
      <c r="D42" s="15" t="s">
        <v>67</v>
      </c>
      <c r="E42" s="1" t="e">
        <f>VLOOKUP(Costs9[[#This Row],[ID '#]], [1]!Articles[#Data], COLUMN([1]!Articles[[#Headers],[Lead Author]]), FALSE)</f>
        <v>#REF!</v>
      </c>
      <c r="F42" s="1" t="e">
        <f>CONCATENATE(RIGHT(Costs9[Author1],(LEN(Costs9[Author1])-FIND(" ",Costs9[Author1])))," et al. (",Costs9[[#This Row],[Study Year]],")")</f>
        <v>#REF!</v>
      </c>
      <c r="G42" s="1" t="e">
        <f>IF(Costs9[Author]=F41, "  ",Costs9[Author])</f>
        <v>#REF!</v>
      </c>
      <c r="H42" s="1" t="e">
        <f>VLOOKUP(Costs9[[#This Row],[ID '#]], [1]!Articles[#Data], COLUMN([1]!Articles[[#Headers],[Study year]]), FALSE)</f>
        <v>#REF!</v>
      </c>
      <c r="I42" s="23" t="str">
        <f>Costs9[Intervention Original]&amp;": " &amp;Costs9[Unit]</f>
        <v>Group psychotherapy treatment for depression with booster sessions: Treatment cost</v>
      </c>
      <c r="J42" s="17" t="str">
        <f>IF(Costs9[Intervention_All]=I41, "   ",Costs9[Intervention_All])</f>
        <v>Group psychotherapy treatment for depression with booster sessions: Treatment cost</v>
      </c>
      <c r="K42" s="1" t="e">
        <f>VLOOKUP(Costs9[[#This Row],[ID '#]], [1]!Articles[#Data], COLUMN([1]!Articles[[#Headers],[Country/ region]]), FALSE)</f>
        <v>#REF!</v>
      </c>
      <c r="L42" s="1" t="e">
        <f>IF(Costs9[[#This Row],[Study Country]] = "Multiple", "", Costs9[[#This Row],[Study Country]])</f>
        <v>#REF!</v>
      </c>
      <c r="M42" s="1" t="s">
        <v>99</v>
      </c>
      <c r="N42" s="1" t="s">
        <v>98</v>
      </c>
      <c r="O42" s="19">
        <v>424</v>
      </c>
      <c r="P42" s="1" t="s">
        <v>48</v>
      </c>
      <c r="Q42" s="20"/>
      <c r="R42" s="1"/>
      <c r="S42" s="12">
        <f>IF(NOT(ISBLANK(Costs9[[#This Row],[Conversion]])), Costs9[[#This Row],[Conversion]], Costs9[[#This Row],[Costs Presented]])</f>
        <v>424</v>
      </c>
      <c r="T42" s="1" t="str">
        <f>IF(NOT(ISBLANK(Costs9[[#This Row],[New Unit or Period]])), Costs9[[#This Row],[New Unit or Period]], Costs9[[#This Row],[Unit Presented]])</f>
        <v>per patient per lifetime</v>
      </c>
      <c r="U42" s="1" t="e">
        <f>Costs9[Currency Country] &amp; "  (" &amp;Costs9[Currency Year] &amp; ")"</f>
        <v>#REF!</v>
      </c>
      <c r="V42" s="1" t="e">
        <f>VLOOKUP(Costs9[[#This Row],[ID '#]], [1]!Articles[#Data], COLUMN([1]!Articles[[#Headers],[Currency Country]]), FALSE)</f>
        <v>#REF!</v>
      </c>
      <c r="W42" s="1" t="e">
        <f>VLOOKUP(Costs9[[#This Row],[ID '#]], [1]!Articles[#Data], COLUMN([1]!Articles[[#Headers],[Currency Year]]), FALSE)</f>
        <v>#REF!</v>
      </c>
      <c r="X4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2" s="21" t="e">
        <f>Costs9[[#This Row],[Cost (unit changed if necessary)]]/Costs9[[#This Row],[Exchange Rate for US and Currency Country for Listed Year OR PPP if $Int]]</f>
        <v>#REF!</v>
      </c>
      <c r="Z42" s="21" t="e">
        <f>INDEX([1]!Exchange_Tab[#Data], MATCH(Costs9[[#This Row],[Country/Region]], [1]!Exchange_Tab[Country Name], 0), MATCH(Costs9[[#This Row],[Currency Year]], '[1]Exchange Rates'!$A$1:$BC$1, 0))</f>
        <v>#REF!</v>
      </c>
      <c r="AA42" s="21" t="e">
        <f>IF(Costs9[[#This Row],[Exchange Rate for US and Study Country for Listed Year]]*Costs9[[#This Row],[US Cost in Listed Year]]=0, NA(), Costs9[[#This Row],[US Cost in Listed Year]]*Costs9[[#This Row],[Exchange Rate for US and Study Country for Listed Year]])</f>
        <v>#REF!</v>
      </c>
      <c r="AB42" s="21" t="e">
        <f>VLOOKUP(Costs9[[#This Row],[Country/Region]], [1]!CPI_Tab[#Data], COLUMN([1]!CPI_Tab[[#Headers],[2012]]), FALSE)</f>
        <v>#REF!</v>
      </c>
      <c r="AC42" s="21" t="e">
        <f>INDEX([1]!CPI_Tab[#Data], MATCH(Costs9[[#This Row],[Country/Region]], [1]!CPI_Tab[Country], FALSE), MATCH(Costs9[[#This Row],[Currency Year]], [1]CPI!$A$2:$Q$2, FALSE))</f>
        <v>#REF!</v>
      </c>
      <c r="AD42" s="21"/>
      <c r="AE4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2" s="21" t="e">
        <f>VLOOKUP(Costs9[[#This Row],[Country/Region]], [1]!Exchange_Tab[#Data], COLUMN([1]!Exchange_Tab[[#Headers],[2012]]), FALSE)</f>
        <v>#REF!</v>
      </c>
      <c r="AG42" s="22">
        <v>1.3393744848677966</v>
      </c>
      <c r="AH42" s="21"/>
    </row>
    <row r="43" spans="2:34" ht="15.75" x14ac:dyDescent="0.25">
      <c r="B43" s="13">
        <v>17</v>
      </c>
      <c r="C43" s="14" t="str">
        <f>IF(Costs9[[#This Row],[Column3]]=D42, "  ",D43)</f>
        <v>Epilepsy</v>
      </c>
      <c r="D43" s="15" t="s">
        <v>100</v>
      </c>
      <c r="E43" s="1" t="e">
        <f>VLOOKUP(Costs9[[#This Row],[ID '#]], [1]!Articles[#Data], COLUMN([1]!Articles[[#Headers],[Lead Author]]), FALSE)</f>
        <v>#REF!</v>
      </c>
      <c r="F43" s="1" t="e">
        <f>CONCATENATE(RIGHT(Costs9[Author1],(LEN(Costs9[Author1])-FIND(" ",Costs9[Author1])))," et al. (",Costs9[[#This Row],[Study Year]],")")</f>
        <v>#REF!</v>
      </c>
      <c r="G43" s="1" t="e">
        <f>IF(Costs9[Author]=F42, "  ",Costs9[Author])</f>
        <v>#REF!</v>
      </c>
      <c r="H43" s="1" t="e">
        <f>VLOOKUP(Costs9[[#This Row],[ID '#]], [1]!Articles[#Data], COLUMN([1]!Articles[[#Headers],[Study year]]), FALSE)</f>
        <v>#REF!</v>
      </c>
      <c r="I43" s="23" t="str">
        <f>Costs9[Intervention Original]&amp;": " &amp;Costs9[Unit]</f>
        <v>Antiepileptic drugs : 80% Coverage assumed</v>
      </c>
      <c r="J43" s="17" t="str">
        <f>IF(Costs9[Intervention_All]=I42, "   ",Costs9[Intervention_All])</f>
        <v>Antiepileptic drugs : 80% Coverage assumed</v>
      </c>
      <c r="K43" s="1" t="e">
        <f>VLOOKUP(Costs9[[#This Row],[ID '#]], [1]!Articles[#Data], COLUMN([1]!Articles[[#Headers],[Country/ region]]), FALSE)</f>
        <v>#REF!</v>
      </c>
      <c r="L43" s="1" t="s">
        <v>38</v>
      </c>
      <c r="M43" s="1" t="s">
        <v>101</v>
      </c>
      <c r="N43" s="1" t="s">
        <v>102</v>
      </c>
      <c r="O43" s="19">
        <v>0.36</v>
      </c>
      <c r="P43" s="1" t="s">
        <v>41</v>
      </c>
      <c r="Q43" s="20"/>
      <c r="R43" s="1"/>
      <c r="S43" s="12">
        <f>IF(NOT(ISBLANK(Costs9[[#This Row],[Conversion]])), Costs9[[#This Row],[Conversion]], Costs9[[#This Row],[Costs Presented]])</f>
        <v>0.36</v>
      </c>
      <c r="T43" s="1" t="str">
        <f>IF(NOT(ISBLANK(Costs9[[#This Row],[New Unit or Period]])), Costs9[[#This Row],[New Unit or Period]], Costs9[[#This Row],[Unit Presented]])</f>
        <v>per capita</v>
      </c>
      <c r="U43" s="1" t="e">
        <f>Costs9[Currency Country] &amp; "  (" &amp;Costs9[Currency Year] &amp; ")"</f>
        <v>#REF!</v>
      </c>
      <c r="V43" s="1" t="e">
        <f>VLOOKUP(Costs9[[#This Row],[ID '#]], [1]!Articles[#Data], COLUMN([1]!Articles[[#Headers],[Currency Country]]), FALSE)</f>
        <v>#REF!</v>
      </c>
      <c r="W43" s="1" t="e">
        <f>VLOOKUP(Costs9[[#This Row],[ID '#]], [1]!Articles[#Data], COLUMN([1]!Articles[[#Headers],[Currency Year]]), FALSE)</f>
        <v>#REF!</v>
      </c>
      <c r="X4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3" s="21" t="e">
        <f>Costs9[[#This Row],[Cost (unit changed if necessary)]]/Costs9[[#This Row],[Exchange Rate for US and Currency Country for Listed Year OR PPP if $Int]]</f>
        <v>#REF!</v>
      </c>
      <c r="Z43" s="21" t="e">
        <f>INDEX([1]!Exchange_Tab[#Data], MATCH(Costs9[[#This Row],[Country/Region]], [1]!Exchange_Tab[Country Name], 0), MATCH(Costs9[[#This Row],[Currency Year]], '[1]Exchange Rates'!$A$1:$BC$1, 0))</f>
        <v>#REF!</v>
      </c>
      <c r="AA43" s="21" t="e">
        <f>IF(Costs9[[#This Row],[Exchange Rate for US and Study Country for Listed Year]]*Costs9[[#This Row],[US Cost in Listed Year]]=0, NA(), Costs9[[#This Row],[US Cost in Listed Year]]*Costs9[[#This Row],[Exchange Rate for US and Study Country for Listed Year]])</f>
        <v>#REF!</v>
      </c>
      <c r="AB43" s="21" t="e">
        <f>VLOOKUP(Costs9[[#This Row],[Country/Region]], [1]!CPI_Tab[#Data], COLUMN([1]!CPI_Tab[[#Headers],[2012]]), FALSE)</f>
        <v>#REF!</v>
      </c>
      <c r="AC43" s="21" t="e">
        <f>INDEX([1]!CPI_Tab[#Data], MATCH(Costs9[[#This Row],[Country/Region]], [1]!CPI_Tab[Country], FALSE), MATCH(Costs9[[#This Row],[Currency Year]], [1]CPI!$A$2:$Q$2, FALSE))</f>
        <v>#REF!</v>
      </c>
      <c r="AD43" s="21" t="s">
        <v>42</v>
      </c>
      <c r="AE4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3" s="21" t="e">
        <f>VLOOKUP(Costs9[[#This Row],[Country/Region]], [1]!Exchange_Tab[#Data], COLUMN([1]!Exchange_Tab[[#Headers],[2012]]), FALSE)</f>
        <v>#REF!</v>
      </c>
      <c r="AG43" s="22">
        <v>0.70614280631885085</v>
      </c>
      <c r="AH43" s="21" t="str">
        <f>Costs9[Unit or period]</f>
        <v>per capita</v>
      </c>
    </row>
    <row r="44" spans="2:34" ht="15.75" x14ac:dyDescent="0.25">
      <c r="B44" s="13">
        <v>17</v>
      </c>
      <c r="C44" s="14" t="str">
        <f>IF(Costs9[[#This Row],[Column3]]=D43, "  ",D44)</f>
        <v xml:space="preserve">  </v>
      </c>
      <c r="D44" s="15" t="s">
        <v>100</v>
      </c>
      <c r="E44" s="1" t="e">
        <f>VLOOKUP(Costs9[[#This Row],[ID '#]], [1]!Articles[#Data], COLUMN([1]!Articles[[#Headers],[Lead Author]]), FALSE)</f>
        <v>#REF!</v>
      </c>
      <c r="F44" s="1" t="e">
        <f>CONCATENATE(RIGHT(Costs9[Author1],(LEN(Costs9[Author1])-FIND(" ",Costs9[Author1])))," et al. (",Costs9[[#This Row],[Study Year]],")")</f>
        <v>#REF!</v>
      </c>
      <c r="G44" s="1" t="e">
        <f>IF(Costs9[Author]=F43, "  ",Costs9[Author])</f>
        <v>#REF!</v>
      </c>
      <c r="H44" s="1" t="e">
        <f>VLOOKUP(Costs9[[#This Row],[ID '#]], [1]!Articles[#Data], COLUMN([1]!Articles[[#Headers],[Study year]]), FALSE)</f>
        <v>#REF!</v>
      </c>
      <c r="I44" s="23" t="str">
        <f>Costs9[Intervention Original]&amp;": " &amp;Costs9[Unit]</f>
        <v>Antiepileptic drugs : 80% Coverage assumed</v>
      </c>
      <c r="J44" s="17" t="str">
        <f>IF(Costs9[Intervention_All]=I43, "   ",Costs9[Intervention_All])</f>
        <v xml:space="preserve">   </v>
      </c>
      <c r="K44" s="1" t="e">
        <f>VLOOKUP(Costs9[[#This Row],[ID '#]], [1]!Articles[#Data], COLUMN([1]!Articles[[#Headers],[Country/ region]]), FALSE)</f>
        <v>#REF!</v>
      </c>
      <c r="L44" s="1" t="s">
        <v>43</v>
      </c>
      <c r="M44" s="1" t="s">
        <v>101</v>
      </c>
      <c r="N44" s="1" t="s">
        <v>102</v>
      </c>
      <c r="O44" s="19">
        <v>0.15</v>
      </c>
      <c r="P44" s="1" t="s">
        <v>41</v>
      </c>
      <c r="Q44" s="20"/>
      <c r="R44" s="1"/>
      <c r="S44" s="12">
        <f>IF(NOT(ISBLANK(Costs9[[#This Row],[Conversion]])), Costs9[[#This Row],[Conversion]], Costs9[[#This Row],[Costs Presented]])</f>
        <v>0.15</v>
      </c>
      <c r="T44" s="1" t="str">
        <f>IF(NOT(ISBLANK(Costs9[[#This Row],[New Unit or Period]])), Costs9[[#This Row],[New Unit or Period]], Costs9[[#This Row],[Unit Presented]])</f>
        <v>per capita</v>
      </c>
      <c r="U44" s="1" t="e">
        <f>Costs9[Currency Country] &amp; "  (" &amp;Costs9[Currency Year] &amp; ")"</f>
        <v>#REF!</v>
      </c>
      <c r="V44" s="1" t="e">
        <f>VLOOKUP(Costs9[[#This Row],[ID '#]], [1]!Articles[#Data], COLUMN([1]!Articles[[#Headers],[Currency Country]]), FALSE)</f>
        <v>#REF!</v>
      </c>
      <c r="W44" s="1" t="e">
        <f>VLOOKUP(Costs9[[#This Row],[ID '#]], [1]!Articles[#Data], COLUMN([1]!Articles[[#Headers],[Currency Year]]), FALSE)</f>
        <v>#REF!</v>
      </c>
      <c r="X4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4" s="21" t="e">
        <f>Costs9[[#This Row],[Cost (unit changed if necessary)]]/Costs9[[#This Row],[Exchange Rate for US and Currency Country for Listed Year OR PPP if $Int]]</f>
        <v>#REF!</v>
      </c>
      <c r="Z44" s="21" t="e">
        <f>INDEX([1]!Exchange_Tab[#Data], MATCH(Costs9[[#This Row],[Country/Region]], [1]!Exchange_Tab[Country Name], 0), MATCH(Costs9[[#This Row],[Currency Year]], '[1]Exchange Rates'!$A$1:$BC$1, 0))</f>
        <v>#REF!</v>
      </c>
      <c r="AA44" s="21" t="e">
        <f>IF(Costs9[[#This Row],[Exchange Rate for US and Study Country for Listed Year]]*Costs9[[#This Row],[US Cost in Listed Year]]=0, NA(), Costs9[[#This Row],[US Cost in Listed Year]]*Costs9[[#This Row],[Exchange Rate for US and Study Country for Listed Year]])</f>
        <v>#REF!</v>
      </c>
      <c r="AB44" s="21" t="e">
        <f>VLOOKUP(Costs9[[#This Row],[Country/Region]], [1]!CPI_Tab[#Data], COLUMN([1]!CPI_Tab[[#Headers],[2012]]), FALSE)</f>
        <v>#REF!</v>
      </c>
      <c r="AC44" s="21" t="e">
        <f>INDEX([1]!CPI_Tab[#Data], MATCH(Costs9[[#This Row],[Country/Region]], [1]!CPI_Tab[Country], FALSE), MATCH(Costs9[[#This Row],[Currency Year]], [1]CPI!$A$2:$Q$2, FALSE))</f>
        <v>#REF!</v>
      </c>
      <c r="AD44" s="21" t="s">
        <v>45</v>
      </c>
      <c r="AE4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4" s="21" t="e">
        <f>VLOOKUP(Costs9[[#This Row],[Country/Region]], [1]!Exchange_Tab[#Data], COLUMN([1]!Exchange_Tab[[#Headers],[2012]]), FALSE)</f>
        <v>#REF!</v>
      </c>
      <c r="AG44" s="22">
        <v>0.21988064562932863</v>
      </c>
      <c r="AH44" s="21" t="str">
        <f>Costs9[Unit or period]</f>
        <v>per capita</v>
      </c>
    </row>
    <row r="45" spans="2:34" ht="31.5" x14ac:dyDescent="0.25">
      <c r="B45" s="13">
        <v>18</v>
      </c>
      <c r="C45" s="14" t="str">
        <f>IF(Costs9[[#This Row],[Column3]]=D44, "  ",D45)</f>
        <v xml:space="preserve">  </v>
      </c>
      <c r="D45" s="15" t="s">
        <v>100</v>
      </c>
      <c r="E45" s="1" t="e">
        <f>VLOOKUP(Costs9[[#This Row],[ID '#]], [1]!Articles[#Data], COLUMN([1]!Articles[[#Headers],[Lead Author]]), FALSE)</f>
        <v>#REF!</v>
      </c>
      <c r="F45" s="1" t="e">
        <f>CONCATENATE(RIGHT(Costs9[Author1],(LEN(Costs9[Author1])-FIND(" ",Costs9[Author1])))," et al. (",Costs9[[#This Row],[Study Year]],")")</f>
        <v>#REF!</v>
      </c>
      <c r="G45" s="1" t="e">
        <f>IF(Costs9[Author]=F44, "  ",Costs9[Author])</f>
        <v>#REF!</v>
      </c>
      <c r="H45" s="1" t="e">
        <f>VLOOKUP(Costs9[[#This Row],[ID '#]], [1]!Articles[#Data], COLUMN([1]!Articles[[#Headers],[Study year]]), FALSE)</f>
        <v>#REF!</v>
      </c>
      <c r="I45" s="23" t="str">
        <f>Costs9[Intervention Original]&amp;": " &amp;Costs9[Unit]</f>
        <v>Total patient level costs: drugs, lab tests, primary/secondary health care</v>
      </c>
      <c r="J45" s="17" t="str">
        <f>IF(Costs9[Intervention_All]=I44, "   ",Costs9[Intervention_All])</f>
        <v>Total patient level costs: drugs, lab tests, primary/secondary health care</v>
      </c>
      <c r="K45" s="1" t="e">
        <f>VLOOKUP(Costs9[[#This Row],[ID '#]], [1]!Articles[#Data], COLUMN([1]!Articles[[#Headers],[Country/ region]]), FALSE)</f>
        <v>#REF!</v>
      </c>
      <c r="L45" s="1" t="s">
        <v>103</v>
      </c>
      <c r="M45" s="1" t="s">
        <v>104</v>
      </c>
      <c r="N45" s="1" t="s">
        <v>105</v>
      </c>
      <c r="O45" s="19">
        <v>102.25</v>
      </c>
      <c r="P45" s="1" t="s">
        <v>53</v>
      </c>
      <c r="Q45" s="20"/>
      <c r="R45" s="1"/>
      <c r="S45" s="12">
        <f>IF(NOT(ISBLANK(Costs9[[#This Row],[Conversion]])), Costs9[[#This Row],[Conversion]], Costs9[[#This Row],[Costs Presented]])</f>
        <v>102.25</v>
      </c>
      <c r="T45" s="1" t="str">
        <f>IF(NOT(ISBLANK(Costs9[[#This Row],[New Unit or Period]])), Costs9[[#This Row],[New Unit or Period]], Costs9[[#This Row],[Unit Presented]])</f>
        <v>per year</v>
      </c>
      <c r="U45" s="1" t="e">
        <f>Costs9[Currency Country] &amp; "  (" &amp;Costs9[Currency Year] &amp; ")"</f>
        <v>#REF!</v>
      </c>
      <c r="V45" s="1" t="e">
        <f>VLOOKUP(Costs9[[#This Row],[ID '#]], [1]!Articles[#Data], COLUMN([1]!Articles[[#Headers],[Currency Country]]), FALSE)</f>
        <v>#REF!</v>
      </c>
      <c r="W45" s="1" t="e">
        <f>VLOOKUP(Costs9[[#This Row],[ID '#]], [1]!Articles[#Data], COLUMN([1]!Articles[[#Headers],[Currency Year]]), FALSE)</f>
        <v>#REF!</v>
      </c>
      <c r="X4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5" s="21" t="e">
        <f>Costs9[[#This Row],[Cost (unit changed if necessary)]]/Costs9[[#This Row],[Exchange Rate for US and Currency Country for Listed Year OR PPP if $Int]]</f>
        <v>#REF!</v>
      </c>
      <c r="Z45" s="21" t="e">
        <f>INDEX([1]!Exchange_Tab[#Data], MATCH(Costs9[[#This Row],[Country/Region]], [1]!Exchange_Tab[Country Name], 0), MATCH(Costs9[[#This Row],[Currency Year]], '[1]Exchange Rates'!$A$1:$BC$1, 0))</f>
        <v>#REF!</v>
      </c>
      <c r="AA45" s="21" t="e">
        <f>IF(Costs9[[#This Row],[Exchange Rate for US and Study Country for Listed Year]]*Costs9[[#This Row],[US Cost in Listed Year]]=0, NA(), Costs9[[#This Row],[US Cost in Listed Year]]*Costs9[[#This Row],[Exchange Rate for US and Study Country for Listed Year]])</f>
        <v>#REF!</v>
      </c>
      <c r="AB45" s="21" t="e">
        <f>VLOOKUP(Costs9[[#This Row],[Country/Region]], [1]!CPI_Tab[#Data], COLUMN([1]!CPI_Tab[[#Headers],[2012]]), FALSE)</f>
        <v>#REF!</v>
      </c>
      <c r="AC45" s="21" t="e">
        <f>INDEX([1]!CPI_Tab[#Data], MATCH(Costs9[[#This Row],[Country/Region]], [1]!CPI_Tab[Country], FALSE), MATCH(Costs9[[#This Row],[Currency Year]], [1]CPI!$A$2:$Q$2, FALSE))</f>
        <v>#REF!</v>
      </c>
      <c r="AD45" s="21" t="s">
        <v>42</v>
      </c>
      <c r="AE4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5" s="21" t="e">
        <f>VLOOKUP(Costs9[[#This Row],[Country/Region]], [1]!Exchange_Tab[#Data], COLUMN([1]!Exchange_Tab[[#Headers],[2012]]), FALSE)</f>
        <v>#REF!</v>
      </c>
      <c r="AG45" s="22">
        <v>343.02331365053482</v>
      </c>
      <c r="AH45" s="21" t="str">
        <f>Costs9[Unit or period]</f>
        <v>per year</v>
      </c>
    </row>
    <row r="46" spans="2:34" ht="30" x14ac:dyDescent="0.25">
      <c r="B46" s="13">
        <v>18</v>
      </c>
      <c r="C46" s="14" t="str">
        <f>IF(Costs9[[#This Row],[Column3]]=D45, "  ",D46)</f>
        <v xml:space="preserve">  </v>
      </c>
      <c r="D46" s="15" t="s">
        <v>100</v>
      </c>
      <c r="E46" s="21" t="e">
        <f>VLOOKUP(Costs9[[#This Row],[ID '#]], [1]!Articles[#Data], COLUMN([1]!Articles[[#Headers],[Lead Author]]), FALSE)</f>
        <v>#REF!</v>
      </c>
      <c r="F46" s="21" t="e">
        <f>CONCATENATE(RIGHT(Costs9[Author1],(LEN(Costs9[Author1])-FIND(" ",Costs9[Author1])))," et al. (",Costs9[[#This Row],[Study Year]],")")</f>
        <v>#REF!</v>
      </c>
      <c r="G46" s="21" t="e">
        <f>IF(Costs9[Author]=F45, "  ",Costs9[Author])</f>
        <v>#REF!</v>
      </c>
      <c r="H46" s="21" t="e">
        <f>VLOOKUP(Costs9[[#This Row],[ID '#]], [1]!Articles[#Data], COLUMN([1]!Articles[[#Headers],[Study year]]), FALSE)</f>
        <v>#REF!</v>
      </c>
      <c r="I46" s="23" t="str">
        <f>Costs9[Intervention Original]&amp;": " &amp;Costs9[Unit]</f>
        <v>Total patient level costs: drugs, lab tests, primary/secondary health care</v>
      </c>
      <c r="J46" s="17" t="str">
        <f>IF(Costs9[Intervention_All]=I45, "   ",Costs9[Intervention_All])</f>
        <v xml:space="preserve">   </v>
      </c>
      <c r="K46" s="21" t="e">
        <f>VLOOKUP(Costs9[[#This Row],[ID '#]], [1]!Articles[#Data], COLUMN([1]!Articles[[#Headers],[Country/ region]]), FALSE)</f>
        <v>#REF!</v>
      </c>
      <c r="L46" s="1" t="s">
        <v>38</v>
      </c>
      <c r="M46" s="1" t="s">
        <v>104</v>
      </c>
      <c r="N46" s="1" t="s">
        <v>105</v>
      </c>
      <c r="O46" s="19">
        <v>104</v>
      </c>
      <c r="P46" s="1" t="s">
        <v>53</v>
      </c>
      <c r="Q46" s="20"/>
      <c r="R46" s="1"/>
      <c r="S46" s="12">
        <f>IF(NOT(ISBLANK(Costs9[[#This Row],[Conversion]])), Costs9[[#This Row],[Conversion]], Costs9[[#This Row],[Costs Presented]])</f>
        <v>104</v>
      </c>
      <c r="T46" s="21" t="str">
        <f>IF(NOT(ISBLANK(Costs9[[#This Row],[New Unit or Period]])), Costs9[[#This Row],[New Unit or Period]], Costs9[[#This Row],[Unit Presented]])</f>
        <v>per year</v>
      </c>
      <c r="U46" s="21" t="e">
        <f>Costs9[Currency Country] &amp; "  (" &amp;Costs9[Currency Year] &amp; ")"</f>
        <v>#REF!</v>
      </c>
      <c r="V46" s="21" t="e">
        <f>VLOOKUP(Costs9[[#This Row],[ID '#]], [1]!Articles[#Data], COLUMN([1]!Articles[[#Headers],[Currency Country]]), FALSE)</f>
        <v>#REF!</v>
      </c>
      <c r="W46" s="21" t="e">
        <f>VLOOKUP(Costs9[[#This Row],[ID '#]], [1]!Articles[#Data], COLUMN([1]!Articles[[#Headers],[Currency Year]]), FALSE)</f>
        <v>#REF!</v>
      </c>
      <c r="X4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6" s="21" t="e">
        <f>Costs9[[#This Row],[Cost (unit changed if necessary)]]/Costs9[[#This Row],[Exchange Rate for US and Currency Country for Listed Year OR PPP if $Int]]</f>
        <v>#REF!</v>
      </c>
      <c r="Z46" s="21" t="e">
        <f>INDEX([1]!Exchange_Tab[#Data], MATCH(Costs9[[#This Row],[Country/Region]], [1]!Exchange_Tab[Country Name], 0), MATCH(Costs9[[#This Row],[Currency Year]], '[1]Exchange Rates'!$A$1:$BC$1, 0))</f>
        <v>#REF!</v>
      </c>
      <c r="AA46" s="21" t="e">
        <f>IF(Costs9[[#This Row],[Exchange Rate for US and Study Country for Listed Year]]*Costs9[[#This Row],[US Cost in Listed Year]]=0, NA(), Costs9[[#This Row],[US Cost in Listed Year]]*Costs9[[#This Row],[Exchange Rate for US and Study Country for Listed Year]])</f>
        <v>#REF!</v>
      </c>
      <c r="AB46" s="21" t="e">
        <f>VLOOKUP(Costs9[[#This Row],[Country/Region]], [1]!CPI_Tab[#Data], COLUMN([1]!CPI_Tab[[#Headers],[2012]]), FALSE)</f>
        <v>#REF!</v>
      </c>
      <c r="AC46" s="21" t="e">
        <f>INDEX([1]!CPI_Tab[#Data], MATCH(Costs9[[#This Row],[Country/Region]], [1]!CPI_Tab[Country], FALSE), MATCH(Costs9[[#This Row],[Currency Year]], [1]CPI!$A$2:$Q$2, FALSE))</f>
        <v>#REF!</v>
      </c>
      <c r="AD46" s="21" t="s">
        <v>42</v>
      </c>
      <c r="AE4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6" s="21" t="e">
        <f>VLOOKUP(Costs9[[#This Row],[Country/Region]], [1]!Exchange_Tab[#Data], COLUMN([1]!Exchange_Tab[[#Headers],[2012]]), FALSE)</f>
        <v>#REF!</v>
      </c>
      <c r="AG46" s="22">
        <v>348.89412830959043</v>
      </c>
      <c r="AH46" s="21" t="str">
        <f>Costs9[Unit or period]</f>
        <v>per year</v>
      </c>
    </row>
    <row r="47" spans="2:34" ht="30" x14ac:dyDescent="0.25">
      <c r="B47" s="13">
        <v>18</v>
      </c>
      <c r="C47" s="14" t="str">
        <f>IF(Costs9[[#This Row],[Column3]]=D46, "  ",D47)</f>
        <v xml:space="preserve">  </v>
      </c>
      <c r="D47" s="15" t="s">
        <v>100</v>
      </c>
      <c r="E47" s="21" t="e">
        <f>VLOOKUP(Costs9[[#This Row],[ID '#]], [1]!Articles[#Data], COLUMN([1]!Articles[[#Headers],[Lead Author]]), FALSE)</f>
        <v>#REF!</v>
      </c>
      <c r="F47" s="21" t="e">
        <f>CONCATENATE(RIGHT(Costs9[Author1],(LEN(Costs9[Author1])-FIND(" ",Costs9[Author1])))," et al. (",Costs9[[#This Row],[Study Year]],")")</f>
        <v>#REF!</v>
      </c>
      <c r="G47" s="21" t="e">
        <f>IF(Costs9[Author]=F46, "  ",Costs9[Author])</f>
        <v>#REF!</v>
      </c>
      <c r="H47" s="21" t="e">
        <f>VLOOKUP(Costs9[[#This Row],[ID '#]], [1]!Articles[#Data], COLUMN([1]!Articles[[#Headers],[Study year]]), FALSE)</f>
        <v>#REF!</v>
      </c>
      <c r="I47" s="23" t="str">
        <f>Costs9[Intervention Original]&amp;": " &amp;Costs9[Unit]</f>
        <v>Total patient level costs: drugs, lab tests, primary/secondary health care</v>
      </c>
      <c r="J47" s="17" t="str">
        <f>IF(Costs9[Intervention_All]=I46, "   ",Costs9[Intervention_All])</f>
        <v xml:space="preserve">   </v>
      </c>
      <c r="K47" s="21" t="e">
        <f>VLOOKUP(Costs9[[#This Row],[ID '#]], [1]!Articles[#Data], COLUMN([1]!Articles[[#Headers],[Country/ region]]), FALSE)</f>
        <v>#REF!</v>
      </c>
      <c r="L47" s="21" t="s">
        <v>106</v>
      </c>
      <c r="M47" s="1" t="s">
        <v>104</v>
      </c>
      <c r="N47" s="1" t="s">
        <v>105</v>
      </c>
      <c r="O47" s="19">
        <v>150.5</v>
      </c>
      <c r="P47" s="1" t="s">
        <v>53</v>
      </c>
      <c r="Q47" s="20"/>
      <c r="R47" s="1"/>
      <c r="S47" s="12">
        <f>IF(NOT(ISBLANK(Costs9[[#This Row],[Conversion]])), Costs9[[#This Row],[Conversion]], Costs9[[#This Row],[Costs Presented]])</f>
        <v>150.5</v>
      </c>
      <c r="T47" s="21" t="str">
        <f>IF(NOT(ISBLANK(Costs9[[#This Row],[New Unit or Period]])), Costs9[[#This Row],[New Unit or Period]], Costs9[[#This Row],[Unit Presented]])</f>
        <v>per year</v>
      </c>
      <c r="U47" s="21" t="e">
        <f>Costs9[Currency Country] &amp; "  (" &amp;Costs9[Currency Year] &amp; ")"</f>
        <v>#REF!</v>
      </c>
      <c r="V47" s="21" t="e">
        <f>VLOOKUP(Costs9[[#This Row],[ID '#]], [1]!Articles[#Data], COLUMN([1]!Articles[[#Headers],[Currency Country]]), FALSE)</f>
        <v>#REF!</v>
      </c>
      <c r="W47" s="21" t="e">
        <f>VLOOKUP(Costs9[[#This Row],[ID '#]], [1]!Articles[#Data], COLUMN([1]!Articles[[#Headers],[Currency Year]]), FALSE)</f>
        <v>#REF!</v>
      </c>
      <c r="X4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7" s="21" t="e">
        <f>Costs9[[#This Row],[Cost (unit changed if necessary)]]/Costs9[[#This Row],[Exchange Rate for US and Currency Country for Listed Year OR PPP if $Int]]</f>
        <v>#REF!</v>
      </c>
      <c r="Z47" s="21" t="e">
        <f>INDEX([1]!Exchange_Tab[#Data], MATCH(Costs9[[#This Row],[Country/Region]], [1]!Exchange_Tab[Country Name], 0), MATCH(Costs9[[#This Row],[Currency Year]], '[1]Exchange Rates'!$A$1:$BC$1, 0))</f>
        <v>#REF!</v>
      </c>
      <c r="AA47" s="21" t="e">
        <f>IF(Costs9[[#This Row],[Exchange Rate for US and Study Country for Listed Year]]*Costs9[[#This Row],[US Cost in Listed Year]]=0, NA(), Costs9[[#This Row],[US Cost in Listed Year]]*Costs9[[#This Row],[Exchange Rate for US and Study Country for Listed Year]])</f>
        <v>#REF!</v>
      </c>
      <c r="AB47" s="21" t="e">
        <f>VLOOKUP(Costs9[[#This Row],[Country/Region]], [1]!CPI_Tab[#Data], COLUMN([1]!CPI_Tab[[#Headers],[2012]]), FALSE)</f>
        <v>#REF!</v>
      </c>
      <c r="AC47" s="21" t="e">
        <f>INDEX([1]!CPI_Tab[#Data], MATCH(Costs9[[#This Row],[Country/Region]], [1]!CPI_Tab[Country], FALSE), MATCH(Costs9[[#This Row],[Currency Year]], [1]CPI!$A$2:$Q$2, FALSE))</f>
        <v>#REF!</v>
      </c>
      <c r="AD47" s="21" t="s">
        <v>107</v>
      </c>
      <c r="AE4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7" s="21" t="e">
        <f>VLOOKUP(Costs9[[#This Row],[Country/Region]], [1]!Exchange_Tab[#Data], COLUMN([1]!Exchange_Tab[[#Headers],[2012]]), FALSE)</f>
        <v>#REF!</v>
      </c>
      <c r="AG47" s="22">
        <v>358.50852955513841</v>
      </c>
      <c r="AH47" s="21" t="str">
        <f>Costs9[Unit or period]</f>
        <v>per year</v>
      </c>
    </row>
    <row r="48" spans="2:34" ht="30" x14ac:dyDescent="0.25">
      <c r="B48" s="13">
        <v>18</v>
      </c>
      <c r="C48" s="14" t="str">
        <f>IF(Costs9[[#This Row],[Column3]]=D47, "  ",D48)</f>
        <v xml:space="preserve">  </v>
      </c>
      <c r="D48" s="15" t="s">
        <v>100</v>
      </c>
      <c r="E48" s="21" t="e">
        <f>VLOOKUP(Costs9[[#This Row],[ID '#]], [1]!Articles[#Data], COLUMN([1]!Articles[[#Headers],[Lead Author]]), FALSE)</f>
        <v>#REF!</v>
      </c>
      <c r="F48" s="21" t="e">
        <f>CONCATENATE(RIGHT(Costs9[Author1],(LEN(Costs9[Author1])-FIND(" ",Costs9[Author1])))," et al. (",Costs9[[#This Row],[Study Year]],")")</f>
        <v>#REF!</v>
      </c>
      <c r="G48" s="21" t="e">
        <f>IF(Costs9[Author]=F47, "  ",Costs9[Author])</f>
        <v>#REF!</v>
      </c>
      <c r="H48" s="21" t="e">
        <f>VLOOKUP(Costs9[[#This Row],[ID '#]], [1]!Articles[#Data], COLUMN([1]!Articles[[#Headers],[Study year]]), FALSE)</f>
        <v>#REF!</v>
      </c>
      <c r="I48" s="23" t="str">
        <f>Costs9[Intervention Original]&amp;": " &amp;Costs9[Unit]</f>
        <v>Total patient level costs: drugs, lab tests, primary/secondary health care</v>
      </c>
      <c r="J48" s="17" t="str">
        <f>IF(Costs9[Intervention_All]=I47, "   ",Costs9[Intervention_All])</f>
        <v xml:space="preserve">   </v>
      </c>
      <c r="K48" s="21" t="e">
        <f>VLOOKUP(Costs9[[#This Row],[ID '#]], [1]!Articles[#Data], COLUMN([1]!Articles[[#Headers],[Country/ region]]), FALSE)</f>
        <v>#REF!</v>
      </c>
      <c r="L48" s="21" t="s">
        <v>108</v>
      </c>
      <c r="M48" s="1" t="s">
        <v>104</v>
      </c>
      <c r="N48" s="1" t="s">
        <v>105</v>
      </c>
      <c r="O48" s="19">
        <v>120.25</v>
      </c>
      <c r="P48" s="1" t="s">
        <v>53</v>
      </c>
      <c r="Q48" s="20"/>
      <c r="R48" s="1"/>
      <c r="S48" s="12">
        <f>IF(NOT(ISBLANK(Costs9[[#This Row],[Conversion]])), Costs9[[#This Row],[Conversion]], Costs9[[#This Row],[Costs Presented]])</f>
        <v>120.25</v>
      </c>
      <c r="T48" s="21" t="str">
        <f>IF(NOT(ISBLANK(Costs9[[#This Row],[New Unit or Period]])), Costs9[[#This Row],[New Unit or Period]], Costs9[[#This Row],[Unit Presented]])</f>
        <v>per year</v>
      </c>
      <c r="U48" s="21" t="e">
        <f>Costs9[Currency Country] &amp; "  (" &amp;Costs9[Currency Year] &amp; ")"</f>
        <v>#REF!</v>
      </c>
      <c r="V48" s="21" t="e">
        <f>VLOOKUP(Costs9[[#This Row],[ID '#]], [1]!Articles[#Data], COLUMN([1]!Articles[[#Headers],[Currency Country]]), FALSE)</f>
        <v>#REF!</v>
      </c>
      <c r="W48" s="21" t="e">
        <f>VLOOKUP(Costs9[[#This Row],[ID '#]], [1]!Articles[#Data], COLUMN([1]!Articles[[#Headers],[Currency Year]]), FALSE)</f>
        <v>#REF!</v>
      </c>
      <c r="X4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8" s="21" t="e">
        <f>Costs9[[#This Row],[Cost (unit changed if necessary)]]/Costs9[[#This Row],[Exchange Rate for US and Currency Country for Listed Year OR PPP if $Int]]</f>
        <v>#REF!</v>
      </c>
      <c r="Z48" s="21" t="e">
        <f>INDEX([1]!Exchange_Tab[#Data], MATCH(Costs9[[#This Row],[Country/Region]], [1]!Exchange_Tab[Country Name], 0), MATCH(Costs9[[#This Row],[Currency Year]], '[1]Exchange Rates'!$A$1:$BC$1, 0))</f>
        <v>#REF!</v>
      </c>
      <c r="AA48" s="21" t="e">
        <f>IF(Costs9[[#This Row],[Exchange Rate for US and Study Country for Listed Year]]*Costs9[[#This Row],[US Cost in Listed Year]]=0, NA(), Costs9[[#This Row],[US Cost in Listed Year]]*Costs9[[#This Row],[Exchange Rate for US and Study Country for Listed Year]])</f>
        <v>#REF!</v>
      </c>
      <c r="AB48" s="21" t="e">
        <f>VLOOKUP(Costs9[[#This Row],[Country/Region]], [1]!CPI_Tab[#Data], COLUMN([1]!CPI_Tab[[#Headers],[2012]]), FALSE)</f>
        <v>#REF!</v>
      </c>
      <c r="AC48" s="21" t="e">
        <f>INDEX([1]!CPI_Tab[#Data], MATCH(Costs9[[#This Row],[Country/Region]], [1]!CPI_Tab[Country], FALSE), MATCH(Costs9[[#This Row],[Currency Year]], [1]CPI!$A$2:$Q$2, FALSE))</f>
        <v>#REF!</v>
      </c>
      <c r="AD48" s="21" t="s">
        <v>107</v>
      </c>
      <c r="AE4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8" s="21" t="e">
        <f>VLOOKUP(Costs9[[#This Row],[Country/Region]], [1]!Exchange_Tab[#Data], COLUMN([1]!Exchange_Tab[[#Headers],[2012]]), FALSE)</f>
        <v>#REF!</v>
      </c>
      <c r="AG48" s="22">
        <v>286.44950617279329</v>
      </c>
      <c r="AH48" s="21" t="str">
        <f>Costs9[Unit or period]</f>
        <v>per year</v>
      </c>
    </row>
    <row r="49" spans="2:34" ht="30" x14ac:dyDescent="0.25">
      <c r="B49" s="13">
        <v>18</v>
      </c>
      <c r="C49" s="14" t="str">
        <f>IF(Costs9[[#This Row],[Column3]]=D48, "  ",D49)</f>
        <v xml:space="preserve">  </v>
      </c>
      <c r="D49" s="15" t="s">
        <v>100</v>
      </c>
      <c r="E49" s="21" t="e">
        <f>VLOOKUP(Costs9[[#This Row],[ID '#]], [1]!Articles[#Data], COLUMN([1]!Articles[[#Headers],[Lead Author]]), FALSE)</f>
        <v>#REF!</v>
      </c>
      <c r="F49" s="21" t="e">
        <f>CONCATENATE(RIGHT(Costs9[Author1],(LEN(Costs9[Author1])-FIND(" ",Costs9[Author1])))," et al. (",Costs9[[#This Row],[Study Year]],")")</f>
        <v>#REF!</v>
      </c>
      <c r="G49" s="21" t="e">
        <f>IF(Costs9[Author]=F48, "  ",Costs9[Author])</f>
        <v>#REF!</v>
      </c>
      <c r="H49" s="21" t="e">
        <f>VLOOKUP(Costs9[[#This Row],[ID '#]], [1]!Articles[#Data], COLUMN([1]!Articles[[#Headers],[Study year]]), FALSE)</f>
        <v>#REF!</v>
      </c>
      <c r="I49" s="23" t="str">
        <f>Costs9[Intervention Original]&amp;": " &amp;Costs9[Unit]</f>
        <v>Total patient level costs: drugs, lab tests, primary/secondary health care</v>
      </c>
      <c r="J49" s="17" t="str">
        <f>IF(Costs9[Intervention_All]=I48, "   ",Costs9[Intervention_All])</f>
        <v xml:space="preserve">   </v>
      </c>
      <c r="K49" s="21" t="e">
        <f>VLOOKUP(Costs9[[#This Row],[ID '#]], [1]!Articles[#Data], COLUMN([1]!Articles[[#Headers],[Country/ region]]), FALSE)</f>
        <v>#REF!</v>
      </c>
      <c r="L49" s="21" t="s">
        <v>109</v>
      </c>
      <c r="M49" s="1" t="s">
        <v>104</v>
      </c>
      <c r="N49" s="1" t="s">
        <v>105</v>
      </c>
      <c r="O49" s="19">
        <v>127.5</v>
      </c>
      <c r="P49" s="1" t="s">
        <v>53</v>
      </c>
      <c r="Q49" s="20"/>
      <c r="R49" s="1"/>
      <c r="S49" s="12">
        <f>IF(NOT(ISBLANK(Costs9[[#This Row],[Conversion]])), Costs9[[#This Row],[Conversion]], Costs9[[#This Row],[Costs Presented]])</f>
        <v>127.5</v>
      </c>
      <c r="T49" s="21" t="str">
        <f>IF(NOT(ISBLANK(Costs9[[#This Row],[New Unit or Period]])), Costs9[[#This Row],[New Unit or Period]], Costs9[[#This Row],[Unit Presented]])</f>
        <v>per year</v>
      </c>
      <c r="U49" s="21" t="e">
        <f>Costs9[Currency Country] &amp; "  (" &amp;Costs9[Currency Year] &amp; ")"</f>
        <v>#REF!</v>
      </c>
      <c r="V49" s="21" t="e">
        <f>VLOOKUP(Costs9[[#This Row],[ID '#]], [1]!Articles[#Data], COLUMN([1]!Articles[[#Headers],[Currency Country]]), FALSE)</f>
        <v>#REF!</v>
      </c>
      <c r="W49" s="21" t="e">
        <f>VLOOKUP(Costs9[[#This Row],[ID '#]], [1]!Articles[#Data], COLUMN([1]!Articles[[#Headers],[Currency Year]]), FALSE)</f>
        <v>#REF!</v>
      </c>
      <c r="X4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49" s="21" t="e">
        <f>Costs9[[#This Row],[Cost (unit changed if necessary)]]/Costs9[[#This Row],[Exchange Rate for US and Currency Country for Listed Year OR PPP if $Int]]</f>
        <v>#REF!</v>
      </c>
      <c r="Z49" s="21" t="e">
        <f>INDEX([1]!Exchange_Tab[#Data], MATCH(Costs9[[#This Row],[Country/Region]], [1]!Exchange_Tab[Country Name], 0), MATCH(Costs9[[#This Row],[Currency Year]], '[1]Exchange Rates'!$A$1:$BC$1, 0))</f>
        <v>#REF!</v>
      </c>
      <c r="AA49" s="21" t="e">
        <f>IF(Costs9[[#This Row],[Exchange Rate for US and Study Country for Listed Year]]*Costs9[[#This Row],[US Cost in Listed Year]]=0, NA(), Costs9[[#This Row],[US Cost in Listed Year]]*Costs9[[#This Row],[Exchange Rate for US and Study Country for Listed Year]])</f>
        <v>#REF!</v>
      </c>
      <c r="AB49" s="21" t="e">
        <f>VLOOKUP(Costs9[[#This Row],[Country/Region]], [1]!CPI_Tab[#Data], COLUMN([1]!CPI_Tab[[#Headers],[2012]]), FALSE)</f>
        <v>#REF!</v>
      </c>
      <c r="AC49" s="21" t="e">
        <f>INDEX([1]!CPI_Tab[#Data], MATCH(Costs9[[#This Row],[Country/Region]], [1]!CPI_Tab[Country], FALSE), MATCH(Costs9[[#This Row],[Currency Year]], [1]CPI!$A$2:$Q$2, FALSE))</f>
        <v>#REF!</v>
      </c>
      <c r="AD49" s="21" t="s">
        <v>110</v>
      </c>
      <c r="AE4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49" s="21" t="e">
        <f>VLOOKUP(Costs9[[#This Row],[Country/Region]], [1]!Exchange_Tab[#Data], COLUMN([1]!Exchange_Tab[[#Headers],[2012]]), FALSE)</f>
        <v>#REF!</v>
      </c>
      <c r="AG49" s="22">
        <v>318.01413136525855</v>
      </c>
      <c r="AH49" s="21" t="str">
        <f>Costs9[Unit or period]</f>
        <v>per year</v>
      </c>
    </row>
    <row r="50" spans="2:34" ht="30" x14ac:dyDescent="0.25">
      <c r="B50" s="13">
        <v>18</v>
      </c>
      <c r="C50" s="14" t="str">
        <f>IF(Costs9[[#This Row],[Column3]]=D49, "  ",D50)</f>
        <v xml:space="preserve">  </v>
      </c>
      <c r="D50" s="15" t="s">
        <v>100</v>
      </c>
      <c r="E50" s="21" t="e">
        <f>VLOOKUP(Costs9[[#This Row],[ID '#]], [1]!Articles[#Data], COLUMN([1]!Articles[[#Headers],[Lead Author]]), FALSE)</f>
        <v>#REF!</v>
      </c>
      <c r="F50" s="21" t="e">
        <f>CONCATENATE(RIGHT(Costs9[Author1],(LEN(Costs9[Author1])-FIND(" ",Costs9[Author1])))," et al. (",Costs9[[#This Row],[Study Year]],")")</f>
        <v>#REF!</v>
      </c>
      <c r="G50" s="21" t="e">
        <f>IF(Costs9[Author]=F49, "  ",Costs9[Author])</f>
        <v>#REF!</v>
      </c>
      <c r="H50" s="21" t="e">
        <f>VLOOKUP(Costs9[[#This Row],[ID '#]], [1]!Articles[#Data], COLUMN([1]!Articles[[#Headers],[Study year]]), FALSE)</f>
        <v>#REF!</v>
      </c>
      <c r="I50" s="23" t="str">
        <f>Costs9[Intervention Original]&amp;": " &amp;Costs9[Unit]</f>
        <v>Total patient level costs: drugs, lab tests, primary/secondary health care</v>
      </c>
      <c r="J50" s="17" t="str">
        <f>IF(Costs9[Intervention_All]=I49, "   ",Costs9[Intervention_All])</f>
        <v xml:space="preserve">   </v>
      </c>
      <c r="K50" s="21" t="e">
        <f>VLOOKUP(Costs9[[#This Row],[ID '#]], [1]!Articles[#Data], COLUMN([1]!Articles[[#Headers],[Country/ region]]), FALSE)</f>
        <v>#REF!</v>
      </c>
      <c r="L50" s="21" t="s">
        <v>111</v>
      </c>
      <c r="M50" s="1" t="s">
        <v>104</v>
      </c>
      <c r="N50" s="1" t="s">
        <v>105</v>
      </c>
      <c r="O50" s="19">
        <v>109.25</v>
      </c>
      <c r="P50" s="1" t="s">
        <v>53</v>
      </c>
      <c r="Q50" s="20"/>
      <c r="R50" s="1"/>
      <c r="S50" s="12">
        <f>IF(NOT(ISBLANK(Costs9[[#This Row],[Conversion]])), Costs9[[#This Row],[Conversion]], Costs9[[#This Row],[Costs Presented]])</f>
        <v>109.25</v>
      </c>
      <c r="T50" s="21" t="str">
        <f>IF(NOT(ISBLANK(Costs9[[#This Row],[New Unit or Period]])), Costs9[[#This Row],[New Unit or Period]], Costs9[[#This Row],[Unit Presented]])</f>
        <v>per year</v>
      </c>
      <c r="U50" s="21" t="e">
        <f>Costs9[Currency Country] &amp; "  (" &amp;Costs9[Currency Year] &amp; ")"</f>
        <v>#REF!</v>
      </c>
      <c r="V50" s="21" t="e">
        <f>VLOOKUP(Costs9[[#This Row],[ID '#]], [1]!Articles[#Data], COLUMN([1]!Articles[[#Headers],[Currency Country]]), FALSE)</f>
        <v>#REF!</v>
      </c>
      <c r="W50" s="21" t="e">
        <f>VLOOKUP(Costs9[[#This Row],[ID '#]], [1]!Articles[#Data], COLUMN([1]!Articles[[#Headers],[Currency Year]]), FALSE)</f>
        <v>#REF!</v>
      </c>
      <c r="X5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0" s="21" t="e">
        <f>Costs9[[#This Row],[Cost (unit changed if necessary)]]/Costs9[[#This Row],[Exchange Rate for US and Currency Country for Listed Year OR PPP if $Int]]</f>
        <v>#REF!</v>
      </c>
      <c r="Z50" s="21" t="e">
        <f>INDEX([1]!Exchange_Tab[#Data], MATCH(Costs9[[#This Row],[Country/Region]], [1]!Exchange_Tab[Country Name], 0), MATCH(Costs9[[#This Row],[Currency Year]], '[1]Exchange Rates'!$A$1:$BC$1, 0))</f>
        <v>#REF!</v>
      </c>
      <c r="AA50" s="21" t="e">
        <f>IF(Costs9[[#This Row],[Exchange Rate for US and Study Country for Listed Year]]*Costs9[[#This Row],[US Cost in Listed Year]]=0, NA(), Costs9[[#This Row],[US Cost in Listed Year]]*Costs9[[#This Row],[Exchange Rate for US and Study Country for Listed Year]])</f>
        <v>#REF!</v>
      </c>
      <c r="AB50" s="21" t="e">
        <f>VLOOKUP(Costs9[[#This Row],[Country/Region]], [1]!CPI_Tab[#Data], COLUMN([1]!CPI_Tab[[#Headers],[2012]]), FALSE)</f>
        <v>#REF!</v>
      </c>
      <c r="AC50" s="21" t="e">
        <f>INDEX([1]!CPI_Tab[#Data], MATCH(Costs9[[#This Row],[Country/Region]], [1]!CPI_Tab[Country], FALSE), MATCH(Costs9[[#This Row],[Currency Year]], [1]CPI!$A$2:$Q$2, FALSE))</f>
        <v>#REF!</v>
      </c>
      <c r="AD50" s="21" t="s">
        <v>110</v>
      </c>
      <c r="AE5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0" s="21" t="e">
        <f>VLOOKUP(Costs9[[#This Row],[Country/Region]], [1]!Exchange_Tab[#Data], COLUMN([1]!Exchange_Tab[[#Headers],[2012]]), FALSE)</f>
        <v>#REF!</v>
      </c>
      <c r="AG50" s="22">
        <v>272.49446158160384</v>
      </c>
      <c r="AH50" s="21" t="str">
        <f>Costs9[Unit or period]</f>
        <v>per year</v>
      </c>
    </row>
    <row r="51" spans="2:34" ht="30" x14ac:dyDescent="0.25">
      <c r="B51" s="13">
        <v>18</v>
      </c>
      <c r="C51" s="14" t="str">
        <f>IF(Costs9[[#This Row],[Column3]]=D50, "  ",D51)</f>
        <v xml:space="preserve">  </v>
      </c>
      <c r="D51" s="15" t="s">
        <v>100</v>
      </c>
      <c r="E51" s="1" t="e">
        <f>VLOOKUP(Costs9[[#This Row],[ID '#]], [1]!Articles[#Data], COLUMN([1]!Articles[[#Headers],[Lead Author]]), FALSE)</f>
        <v>#REF!</v>
      </c>
      <c r="F51" s="1" t="e">
        <f>CONCATENATE(RIGHT(Costs9[Author1],(LEN(Costs9[Author1])-FIND(" ",Costs9[Author1])))," et al. (",Costs9[[#This Row],[Study Year]],")")</f>
        <v>#REF!</v>
      </c>
      <c r="G51" s="1" t="e">
        <f>IF(Costs9[Author]=F50, "  ",Costs9[Author])</f>
        <v>#REF!</v>
      </c>
      <c r="H51" s="1" t="e">
        <f>VLOOKUP(Costs9[[#This Row],[ID '#]], [1]!Articles[#Data], COLUMN([1]!Articles[[#Headers],[Study year]]), FALSE)</f>
        <v>#REF!</v>
      </c>
      <c r="I51" s="23" t="str">
        <f>Costs9[Intervention Original]&amp;": " &amp;Costs9[Unit]</f>
        <v>Total patient level costs: drugs, lab tests, primary/secondary health care</v>
      </c>
      <c r="J51" s="17" t="str">
        <f>IF(Costs9[Intervention_All]=I50, "   ",Costs9[Intervention_All])</f>
        <v xml:space="preserve">   </v>
      </c>
      <c r="K51" s="1" t="e">
        <f>VLOOKUP(Costs9[[#This Row],[ID '#]], [1]!Articles[#Data], COLUMN([1]!Articles[[#Headers],[Country/ region]]), FALSE)</f>
        <v>#REF!</v>
      </c>
      <c r="L51" s="1" t="s">
        <v>112</v>
      </c>
      <c r="M51" s="1" t="s">
        <v>104</v>
      </c>
      <c r="N51" s="1" t="s">
        <v>105</v>
      </c>
      <c r="O51" s="19">
        <v>121.5</v>
      </c>
      <c r="P51" s="1" t="s">
        <v>53</v>
      </c>
      <c r="Q51" s="20"/>
      <c r="R51" s="1"/>
      <c r="S51" s="12">
        <f>IF(NOT(ISBLANK(Costs9[[#This Row],[Conversion]])), Costs9[[#This Row],[Conversion]], Costs9[[#This Row],[Costs Presented]])</f>
        <v>121.5</v>
      </c>
      <c r="T51" s="1" t="str">
        <f>IF(NOT(ISBLANK(Costs9[[#This Row],[New Unit or Period]])), Costs9[[#This Row],[New Unit or Period]], Costs9[[#This Row],[Unit Presented]])</f>
        <v>per year</v>
      </c>
      <c r="U51" s="1" t="e">
        <f>Costs9[Currency Country] &amp; "  (" &amp;Costs9[Currency Year] &amp; ")"</f>
        <v>#REF!</v>
      </c>
      <c r="V51" s="1" t="e">
        <f>VLOOKUP(Costs9[[#This Row],[ID '#]], [1]!Articles[#Data], COLUMN([1]!Articles[[#Headers],[Currency Country]]), FALSE)</f>
        <v>#REF!</v>
      </c>
      <c r="W51" s="1" t="e">
        <f>VLOOKUP(Costs9[[#This Row],[ID '#]], [1]!Articles[#Data], COLUMN([1]!Articles[[#Headers],[Currency Year]]), FALSE)</f>
        <v>#REF!</v>
      </c>
      <c r="X5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1" s="21" t="e">
        <f>Costs9[[#This Row],[Cost (unit changed if necessary)]]/Costs9[[#This Row],[Exchange Rate for US and Currency Country for Listed Year OR PPP if $Int]]</f>
        <v>#REF!</v>
      </c>
      <c r="Z51" s="21" t="e">
        <f>INDEX([1]!Exchange_Tab[#Data], MATCH(Costs9[[#This Row],[Country/Region]], [1]!Exchange_Tab[Country Name], 0), MATCH(Costs9[[#This Row],[Currency Year]], '[1]Exchange Rates'!$A$1:$BC$1, 0))</f>
        <v>#REF!</v>
      </c>
      <c r="AA51" s="21" t="e">
        <f>IF(Costs9[[#This Row],[Exchange Rate for US and Study Country for Listed Year]]*Costs9[[#This Row],[US Cost in Listed Year]]=0, NA(), Costs9[[#This Row],[US Cost in Listed Year]]*Costs9[[#This Row],[Exchange Rate for US and Study Country for Listed Year]])</f>
        <v>#REF!</v>
      </c>
      <c r="AB51" s="21" t="e">
        <f>VLOOKUP(Costs9[[#This Row],[Country/Region]], [1]!CPI_Tab[#Data], COLUMN([1]!CPI_Tab[[#Headers],[2012]]), FALSE)</f>
        <v>#REF!</v>
      </c>
      <c r="AC51" s="21" t="e">
        <f>INDEX([1]!CPI_Tab[#Data], MATCH(Costs9[[#This Row],[Country/Region]], [1]!CPI_Tab[Country], FALSE), MATCH(Costs9[[#This Row],[Currency Year]], [1]CPI!$A$2:$Q$2, FALSE))</f>
        <v>#REF!</v>
      </c>
      <c r="AD51" s="21" t="s">
        <v>45</v>
      </c>
      <c r="AE5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1" s="21" t="e">
        <f>VLOOKUP(Costs9[[#This Row],[Country/Region]], [1]!Exchange_Tab[#Data], COLUMN([1]!Exchange_Tab[[#Headers],[2012]]), FALSE)</f>
        <v>#REF!</v>
      </c>
      <c r="AG51" s="22">
        <v>203.41313083467529</v>
      </c>
      <c r="AH51" s="21" t="str">
        <f>Costs9[Unit or period]</f>
        <v>per year</v>
      </c>
    </row>
    <row r="52" spans="2:34" ht="30" x14ac:dyDescent="0.25">
      <c r="B52" s="13">
        <v>18</v>
      </c>
      <c r="C52" s="14" t="str">
        <f>IF(Costs9[[#This Row],[Column3]]=D51, "  ",D52)</f>
        <v xml:space="preserve">  </v>
      </c>
      <c r="D52" s="15" t="s">
        <v>100</v>
      </c>
      <c r="E52" s="1" t="e">
        <f>VLOOKUP(Costs9[[#This Row],[ID '#]], [1]!Articles[#Data], COLUMN([1]!Articles[[#Headers],[Lead Author]]), FALSE)</f>
        <v>#REF!</v>
      </c>
      <c r="F52" s="1" t="e">
        <f>CONCATENATE(RIGHT(Costs9[Author1],(LEN(Costs9[Author1])-FIND(" ",Costs9[Author1])))," et al. (",Costs9[[#This Row],[Study Year]],")")</f>
        <v>#REF!</v>
      </c>
      <c r="G52" s="1" t="e">
        <f>IF(Costs9[Author]=F51, "  ",Costs9[Author])</f>
        <v>#REF!</v>
      </c>
      <c r="H52" s="1" t="e">
        <f>VLOOKUP(Costs9[[#This Row],[ID '#]], [1]!Articles[#Data], COLUMN([1]!Articles[[#Headers],[Study year]]), FALSE)</f>
        <v>#REF!</v>
      </c>
      <c r="I52" s="23" t="str">
        <f>Costs9[Intervention Original]&amp;": " &amp;Costs9[Unit]</f>
        <v>Total patient level costs: drugs, lab tests, primary/secondary health care</v>
      </c>
      <c r="J52" s="17" t="str">
        <f>IF(Costs9[Intervention_All]=I51, "   ",Costs9[Intervention_All])</f>
        <v xml:space="preserve">   </v>
      </c>
      <c r="K52" s="1" t="e">
        <f>VLOOKUP(Costs9[[#This Row],[ID '#]], [1]!Articles[#Data], COLUMN([1]!Articles[[#Headers],[Country/ region]]), FALSE)</f>
        <v>#REF!</v>
      </c>
      <c r="L52" s="1" t="s">
        <v>113</v>
      </c>
      <c r="M52" s="1" t="s">
        <v>104</v>
      </c>
      <c r="N52" s="1" t="s">
        <v>105</v>
      </c>
      <c r="O52" s="19">
        <v>101.5</v>
      </c>
      <c r="P52" s="1" t="s">
        <v>53</v>
      </c>
      <c r="Q52" s="20"/>
      <c r="R52" s="1"/>
      <c r="S52" s="12">
        <f>IF(NOT(ISBLANK(Costs9[[#This Row],[Conversion]])), Costs9[[#This Row],[Conversion]], Costs9[[#This Row],[Costs Presented]])</f>
        <v>101.5</v>
      </c>
      <c r="T52" s="1" t="str">
        <f>IF(NOT(ISBLANK(Costs9[[#This Row],[New Unit or Period]])), Costs9[[#This Row],[New Unit or Period]], Costs9[[#This Row],[Unit Presented]])</f>
        <v>per year</v>
      </c>
      <c r="U52" s="1" t="e">
        <f>Costs9[Currency Country] &amp; "  (" &amp;Costs9[Currency Year] &amp; ")"</f>
        <v>#REF!</v>
      </c>
      <c r="V52" s="1" t="e">
        <f>VLOOKUP(Costs9[[#This Row],[ID '#]], [1]!Articles[#Data], COLUMN([1]!Articles[[#Headers],[Currency Country]]), FALSE)</f>
        <v>#REF!</v>
      </c>
      <c r="W52" s="1" t="e">
        <f>VLOOKUP(Costs9[[#This Row],[ID '#]], [1]!Articles[#Data], COLUMN([1]!Articles[[#Headers],[Currency Year]]), FALSE)</f>
        <v>#REF!</v>
      </c>
      <c r="X5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2" s="21" t="e">
        <f>Costs9[[#This Row],[Cost (unit changed if necessary)]]/Costs9[[#This Row],[Exchange Rate for US and Currency Country for Listed Year OR PPP if $Int]]</f>
        <v>#REF!</v>
      </c>
      <c r="Z52" s="21" t="e">
        <f>INDEX([1]!Exchange_Tab[#Data], MATCH(Costs9[[#This Row],[Country/Region]], [1]!Exchange_Tab[Country Name], 0), MATCH(Costs9[[#This Row],[Currency Year]], '[1]Exchange Rates'!$A$1:$BC$1, 0))</f>
        <v>#REF!</v>
      </c>
      <c r="AA52" s="21" t="e">
        <f>IF(Costs9[[#This Row],[Exchange Rate for US and Study Country for Listed Year]]*Costs9[[#This Row],[US Cost in Listed Year]]=0, NA(), Costs9[[#This Row],[US Cost in Listed Year]]*Costs9[[#This Row],[Exchange Rate for US and Study Country for Listed Year]])</f>
        <v>#REF!</v>
      </c>
      <c r="AB52" s="21" t="e">
        <f>VLOOKUP(Costs9[[#This Row],[Country/Region]], [1]!CPI_Tab[#Data], COLUMN([1]!CPI_Tab[[#Headers],[2012]]), FALSE)</f>
        <v>#REF!</v>
      </c>
      <c r="AC52" s="21" t="e">
        <f>INDEX([1]!CPI_Tab[#Data], MATCH(Costs9[[#This Row],[Country/Region]], [1]!CPI_Tab[Country], FALSE), MATCH(Costs9[[#This Row],[Currency Year]], [1]CPI!$A$2:$Q$2, FALSE))</f>
        <v>#REF!</v>
      </c>
      <c r="AD52" s="21" t="s">
        <v>45</v>
      </c>
      <c r="AE5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2" s="21" t="e">
        <f>VLOOKUP(Costs9[[#This Row],[Country/Region]], [1]!Exchange_Tab[#Data], COLUMN([1]!Exchange_Tab[[#Headers],[2012]]), FALSE)</f>
        <v>#REF!</v>
      </c>
      <c r="AG52" s="22">
        <v>169.92948789892625</v>
      </c>
      <c r="AH52" s="21" t="str">
        <f>Costs9[Unit or period]</f>
        <v>per year</v>
      </c>
    </row>
    <row r="53" spans="2:34" ht="30" x14ac:dyDescent="0.25">
      <c r="B53" s="13">
        <v>18</v>
      </c>
      <c r="C53" s="14" t="str">
        <f>IF(Costs9[[#This Row],[Column3]]=D52, "  ",D53)</f>
        <v xml:space="preserve">  </v>
      </c>
      <c r="D53" s="15" t="s">
        <v>100</v>
      </c>
      <c r="E53" s="1" t="e">
        <f>VLOOKUP(Costs9[[#This Row],[ID '#]], [1]!Articles[#Data], COLUMN([1]!Articles[[#Headers],[Lead Author]]), FALSE)</f>
        <v>#REF!</v>
      </c>
      <c r="F53" s="1" t="e">
        <f>CONCATENATE(RIGHT(Costs9[Author1],(LEN(Costs9[Author1])-FIND(" ",Costs9[Author1])))," et al. (",Costs9[[#This Row],[Study Year]],")")</f>
        <v>#REF!</v>
      </c>
      <c r="G53" s="1" t="e">
        <f>IF(Costs9[Author]=F52, "  ",Costs9[Author])</f>
        <v>#REF!</v>
      </c>
      <c r="H53" s="1" t="e">
        <f>VLOOKUP(Costs9[[#This Row],[ID '#]], [1]!Articles[#Data], COLUMN([1]!Articles[[#Headers],[Study year]]), FALSE)</f>
        <v>#REF!</v>
      </c>
      <c r="I53" s="23" t="str">
        <f>Costs9[Intervention Original]&amp;": " &amp;Costs9[Unit]</f>
        <v>Total patient level costs: drugs, lab tests, primary/secondary health care</v>
      </c>
      <c r="J53" s="17" t="str">
        <f>IF(Costs9[Intervention_All]=I52, "   ",Costs9[Intervention_All])</f>
        <v xml:space="preserve">   </v>
      </c>
      <c r="K53" s="1" t="e">
        <f>VLOOKUP(Costs9[[#This Row],[ID '#]], [1]!Articles[#Data], COLUMN([1]!Articles[[#Headers],[Country/ region]]), FALSE)</f>
        <v>#REF!</v>
      </c>
      <c r="L53" s="1" t="s">
        <v>114</v>
      </c>
      <c r="M53" s="1" t="s">
        <v>104</v>
      </c>
      <c r="N53" s="1" t="s">
        <v>105</v>
      </c>
      <c r="O53" s="19">
        <v>124.5</v>
      </c>
      <c r="P53" s="1" t="s">
        <v>53</v>
      </c>
      <c r="Q53" s="20"/>
      <c r="R53" s="1"/>
      <c r="S53" s="12">
        <f>IF(NOT(ISBLANK(Costs9[[#This Row],[Conversion]])), Costs9[[#This Row],[Conversion]], Costs9[[#This Row],[Costs Presented]])</f>
        <v>124.5</v>
      </c>
      <c r="T53" s="1" t="str">
        <f>IF(NOT(ISBLANK(Costs9[[#This Row],[New Unit or Period]])), Costs9[[#This Row],[New Unit or Period]], Costs9[[#This Row],[Unit Presented]])</f>
        <v>per year</v>
      </c>
      <c r="U53" s="1" t="e">
        <f>Costs9[Currency Country] &amp; "  (" &amp;Costs9[Currency Year] &amp; ")"</f>
        <v>#REF!</v>
      </c>
      <c r="V53" s="1" t="e">
        <f>VLOOKUP(Costs9[[#This Row],[ID '#]], [1]!Articles[#Data], COLUMN([1]!Articles[[#Headers],[Currency Country]]), FALSE)</f>
        <v>#REF!</v>
      </c>
      <c r="W53" s="1" t="e">
        <f>VLOOKUP(Costs9[[#This Row],[ID '#]], [1]!Articles[#Data], COLUMN([1]!Articles[[#Headers],[Currency Year]]), FALSE)</f>
        <v>#REF!</v>
      </c>
      <c r="X5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3" s="21" t="e">
        <f>Costs9[[#This Row],[Cost (unit changed if necessary)]]/Costs9[[#This Row],[Exchange Rate for US and Currency Country for Listed Year OR PPP if $Int]]</f>
        <v>#REF!</v>
      </c>
      <c r="Z53" s="21" t="e">
        <f>INDEX([1]!Exchange_Tab[#Data], MATCH(Costs9[[#This Row],[Country/Region]], [1]!Exchange_Tab[Country Name], 0), MATCH(Costs9[[#This Row],[Currency Year]], '[1]Exchange Rates'!$A$1:$BC$1, 0))</f>
        <v>#REF!</v>
      </c>
      <c r="AA53" s="21" t="e">
        <f>IF(Costs9[[#This Row],[Exchange Rate for US and Study Country for Listed Year]]*Costs9[[#This Row],[US Cost in Listed Year]]=0, NA(), Costs9[[#This Row],[US Cost in Listed Year]]*Costs9[[#This Row],[Exchange Rate for US and Study Country for Listed Year]])</f>
        <v>#REF!</v>
      </c>
      <c r="AB53" s="21" t="e">
        <f>VLOOKUP(Costs9[[#This Row],[Country/Region]], [1]!CPI_Tab[#Data], COLUMN([1]!CPI_Tab[[#Headers],[2012]]), FALSE)</f>
        <v>#REF!</v>
      </c>
      <c r="AC53" s="21" t="e">
        <f>INDEX([1]!CPI_Tab[#Data], MATCH(Costs9[[#This Row],[Country/Region]], [1]!CPI_Tab[Country], FALSE), MATCH(Costs9[[#This Row],[Currency Year]], [1]CPI!$A$2:$Q$2, FALSE))</f>
        <v>#REF!</v>
      </c>
      <c r="AD53" s="21" t="s">
        <v>45</v>
      </c>
      <c r="AE5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3" s="21" t="e">
        <f>VLOOKUP(Costs9[[#This Row],[Country/Region]], [1]!Exchange_Tab[#Data], COLUMN([1]!Exchange_Tab[[#Headers],[2012]]), FALSE)</f>
        <v>#REF!</v>
      </c>
      <c r="AG53" s="22">
        <v>208.43567727503765</v>
      </c>
      <c r="AH53" s="21" t="str">
        <f>Costs9[Unit or period]</f>
        <v>per year</v>
      </c>
    </row>
    <row r="54" spans="2:34" ht="15.75" x14ac:dyDescent="0.25">
      <c r="B54" s="13">
        <v>21</v>
      </c>
      <c r="C54" s="14" t="str">
        <f>IF(Costs9[[#This Row],[Column3]]=D53, "  ",D54)</f>
        <v xml:space="preserve">  </v>
      </c>
      <c r="D54" s="15" t="s">
        <v>100</v>
      </c>
      <c r="E54" s="1" t="e">
        <f>VLOOKUP(Costs9[[#This Row],[ID '#]], [1]!Articles[#Data], COLUMN([1]!Articles[[#Headers],[Lead Author]]), FALSE)</f>
        <v>#REF!</v>
      </c>
      <c r="F54" s="1" t="e">
        <f>CONCATENATE(RIGHT(Costs9[Author1],(LEN(Costs9[Author1])-FIND(" ",Costs9[Author1])))," et al. (",Costs9[[#This Row],[Study Year]],")")</f>
        <v>#REF!</v>
      </c>
      <c r="G54" s="1" t="e">
        <f>IF(Costs9[Author]=F53, "  ",Costs9[Author])</f>
        <v>#REF!</v>
      </c>
      <c r="H54" s="1" t="e">
        <f>VLOOKUP(Costs9[[#This Row],[ID '#]], [1]!Articles[#Data], COLUMN([1]!Articles[[#Headers],[Study year]]), FALSE)</f>
        <v>#REF!</v>
      </c>
      <c r="I54" s="23" t="str">
        <f>Costs9[Intervention Original]&amp;": " &amp;Costs9[Unit]</f>
        <v>Drug monotherapy: Finlepsin</v>
      </c>
      <c r="J54" s="17" t="str">
        <f>IF(Costs9[Intervention_All]=I53, "   ",Costs9[Intervention_All])</f>
        <v>Drug monotherapy: Finlepsin</v>
      </c>
      <c r="K54" s="1" t="e">
        <f>VLOOKUP(Costs9[[#This Row],[ID '#]], [1]!Articles[#Data], COLUMN([1]!Articles[[#Headers],[Country/ region]]), FALSE)</f>
        <v>#REF!</v>
      </c>
      <c r="L54" s="1" t="e">
        <f>IF(Costs9[[#This Row],[Study Country]] = "Multiple", "", Costs9[[#This Row],[Study Country]])</f>
        <v>#REF!</v>
      </c>
      <c r="M54" s="1" t="s">
        <v>115</v>
      </c>
      <c r="N54" s="1" t="s">
        <v>116</v>
      </c>
      <c r="O54" s="19">
        <v>440.21</v>
      </c>
      <c r="P54" s="1" t="s">
        <v>53</v>
      </c>
      <c r="Q54" s="20"/>
      <c r="R54" s="1"/>
      <c r="S54" s="12">
        <f>IF(NOT(ISBLANK(Costs9[[#This Row],[Conversion]])), Costs9[[#This Row],[Conversion]], Costs9[[#This Row],[Costs Presented]])</f>
        <v>440.21</v>
      </c>
      <c r="T54" s="1" t="str">
        <f>IF(NOT(ISBLANK(Costs9[[#This Row],[New Unit or Period]])), Costs9[[#This Row],[New Unit or Period]], Costs9[[#This Row],[Unit Presented]])</f>
        <v>per year</v>
      </c>
      <c r="U54" s="1" t="e">
        <f>Costs9[Currency Country] &amp; "  (" &amp;Costs9[Currency Year] &amp; ")"</f>
        <v>#REF!</v>
      </c>
      <c r="V54" s="1" t="e">
        <f>VLOOKUP(Costs9[[#This Row],[ID '#]], [1]!Articles[#Data], COLUMN([1]!Articles[[#Headers],[Currency Country]]), FALSE)</f>
        <v>#REF!</v>
      </c>
      <c r="W54" s="1" t="e">
        <f>VLOOKUP(Costs9[[#This Row],[ID '#]], [1]!Articles[#Data], COLUMN([1]!Articles[[#Headers],[Currency Year]]), FALSE)</f>
        <v>#REF!</v>
      </c>
      <c r="X5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4" s="21" t="e">
        <f>Costs9[[#This Row],[Cost (unit changed if necessary)]]/Costs9[[#This Row],[Exchange Rate for US and Currency Country for Listed Year OR PPP if $Int]]</f>
        <v>#REF!</v>
      </c>
      <c r="Z54" s="21" t="e">
        <f>INDEX([1]!Exchange_Tab[#Data], MATCH(Costs9[[#This Row],[Country/Region]], [1]!Exchange_Tab[Country Name], 0), MATCH(Costs9[[#This Row],[Currency Year]], '[1]Exchange Rates'!$A$1:$BC$1, 0))</f>
        <v>#REF!</v>
      </c>
      <c r="AA54" s="21" t="e">
        <f>IF(Costs9[[#This Row],[Exchange Rate for US and Study Country for Listed Year]]*Costs9[[#This Row],[US Cost in Listed Year]]=0, NA(), Costs9[[#This Row],[US Cost in Listed Year]]*Costs9[[#This Row],[Exchange Rate for US and Study Country for Listed Year]])</f>
        <v>#REF!</v>
      </c>
      <c r="AB54" s="21" t="e">
        <f>VLOOKUP(Costs9[[#This Row],[Country/Region]], [1]!CPI_Tab[#Data], COLUMN([1]!CPI_Tab[[#Headers],[2012]]), FALSE)</f>
        <v>#REF!</v>
      </c>
      <c r="AC54" s="21" t="e">
        <f>INDEX([1]!CPI_Tab[#Data], MATCH(Costs9[[#This Row],[Country/Region]], [1]!CPI_Tab[Country], FALSE), MATCH(Costs9[[#This Row],[Currency Year]], [1]CPI!$A$2:$Q$2, FALSE))</f>
        <v>#REF!</v>
      </c>
      <c r="AD54" s="21"/>
      <c r="AE5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4" s="21" t="e">
        <f>VLOOKUP(Costs9[[#This Row],[Country/Region]], [1]!Exchange_Tab[#Data], COLUMN([1]!Exchange_Tab[[#Headers],[2012]]), FALSE)</f>
        <v>#REF!</v>
      </c>
      <c r="AG54" s="22">
        <v>932.14733884611962</v>
      </c>
      <c r="AH54" s="21" t="str">
        <f>Costs9[Unit or period]</f>
        <v>per year</v>
      </c>
    </row>
    <row r="55" spans="2:34" ht="15.75" x14ac:dyDescent="0.25">
      <c r="B55" s="13">
        <v>21</v>
      </c>
      <c r="C55" s="14" t="str">
        <f>IF(Costs9[[#This Row],[Column3]]=D54, "  ",D55)</f>
        <v xml:space="preserve">  </v>
      </c>
      <c r="D55" s="15" t="s">
        <v>100</v>
      </c>
      <c r="E55" s="1" t="e">
        <f>VLOOKUP(Costs9[[#This Row],[ID '#]], [1]!Articles[#Data], COLUMN([1]!Articles[[#Headers],[Lead Author]]), FALSE)</f>
        <v>#REF!</v>
      </c>
      <c r="F55" s="1" t="e">
        <f>CONCATENATE(RIGHT(Costs9[Author1],(LEN(Costs9[Author1])-FIND(" ",Costs9[Author1])))," et al. (",Costs9[[#This Row],[Study Year]],")")</f>
        <v>#REF!</v>
      </c>
      <c r="G55" s="1" t="e">
        <f>IF(Costs9[Author]=F54, "  ",Costs9[Author])</f>
        <v>#REF!</v>
      </c>
      <c r="H55" s="1" t="e">
        <f>VLOOKUP(Costs9[[#This Row],[ID '#]], [1]!Articles[#Data], COLUMN([1]!Articles[[#Headers],[Study year]]), FALSE)</f>
        <v>#REF!</v>
      </c>
      <c r="I55" s="23" t="str">
        <f>Costs9[Intervention Original]&amp;": " &amp;Costs9[Unit]</f>
        <v>Drug monotherapy: Tegretol</v>
      </c>
      <c r="J55" s="17" t="str">
        <f>IF(Costs9[Intervention_All]=I54, "   ",Costs9[Intervention_All])</f>
        <v>Drug monotherapy: Tegretol</v>
      </c>
      <c r="K55" s="1" t="e">
        <f>VLOOKUP(Costs9[[#This Row],[ID '#]], [1]!Articles[#Data], COLUMN([1]!Articles[[#Headers],[Country/ region]]), FALSE)</f>
        <v>#REF!</v>
      </c>
      <c r="L55" s="1" t="e">
        <f>IF(Costs9[[#This Row],[Study Country]] = "Multiple", "", Costs9[[#This Row],[Study Country]])</f>
        <v>#REF!</v>
      </c>
      <c r="M55" s="1" t="s">
        <v>115</v>
      </c>
      <c r="N55" s="1" t="s">
        <v>117</v>
      </c>
      <c r="O55" s="19">
        <v>561</v>
      </c>
      <c r="P55" s="1" t="s">
        <v>53</v>
      </c>
      <c r="Q55" s="20"/>
      <c r="R55" s="1"/>
      <c r="S55" s="12">
        <f>IF(NOT(ISBLANK(Costs9[[#This Row],[Conversion]])), Costs9[[#This Row],[Conversion]], Costs9[[#This Row],[Costs Presented]])</f>
        <v>561</v>
      </c>
      <c r="T55" s="1" t="str">
        <f>IF(NOT(ISBLANK(Costs9[[#This Row],[New Unit or Period]])), Costs9[[#This Row],[New Unit or Period]], Costs9[[#This Row],[Unit Presented]])</f>
        <v>per year</v>
      </c>
      <c r="U55" s="1" t="e">
        <f>Costs9[Currency Country] &amp; "  (" &amp;Costs9[Currency Year] &amp; ")"</f>
        <v>#REF!</v>
      </c>
      <c r="V55" s="1" t="e">
        <f>VLOOKUP(Costs9[[#This Row],[ID '#]], [1]!Articles[#Data], COLUMN([1]!Articles[[#Headers],[Currency Country]]), FALSE)</f>
        <v>#REF!</v>
      </c>
      <c r="W55" s="1" t="e">
        <f>VLOOKUP(Costs9[[#This Row],[ID '#]], [1]!Articles[#Data], COLUMN([1]!Articles[[#Headers],[Currency Year]]), FALSE)</f>
        <v>#REF!</v>
      </c>
      <c r="X5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5" s="21" t="e">
        <f>Costs9[[#This Row],[Cost (unit changed if necessary)]]/Costs9[[#This Row],[Exchange Rate for US and Currency Country for Listed Year OR PPP if $Int]]</f>
        <v>#REF!</v>
      </c>
      <c r="Z55" s="21" t="e">
        <f>INDEX([1]!Exchange_Tab[#Data], MATCH(Costs9[[#This Row],[Country/Region]], [1]!Exchange_Tab[Country Name], 0), MATCH(Costs9[[#This Row],[Currency Year]], '[1]Exchange Rates'!$A$1:$BC$1, 0))</f>
        <v>#REF!</v>
      </c>
      <c r="AA55" s="21" t="e">
        <f>IF(Costs9[[#This Row],[Exchange Rate for US and Study Country for Listed Year]]*Costs9[[#This Row],[US Cost in Listed Year]]=0, NA(), Costs9[[#This Row],[US Cost in Listed Year]]*Costs9[[#This Row],[Exchange Rate for US and Study Country for Listed Year]])</f>
        <v>#REF!</v>
      </c>
      <c r="AB55" s="21" t="e">
        <f>VLOOKUP(Costs9[[#This Row],[Country/Region]], [1]!CPI_Tab[#Data], COLUMN([1]!CPI_Tab[[#Headers],[2012]]), FALSE)</f>
        <v>#REF!</v>
      </c>
      <c r="AC55" s="21" t="e">
        <f>INDEX([1]!CPI_Tab[#Data], MATCH(Costs9[[#This Row],[Country/Region]], [1]!CPI_Tab[Country], FALSE), MATCH(Costs9[[#This Row],[Currency Year]], [1]CPI!$A$2:$Q$2, FALSE))</f>
        <v>#REF!</v>
      </c>
      <c r="AD55" s="21"/>
      <c r="AE5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5" s="21" t="e">
        <f>VLOOKUP(Costs9[[#This Row],[Country/Region]], [1]!Exchange_Tab[#Data], COLUMN([1]!Exchange_Tab[[#Headers],[2012]]), FALSE)</f>
        <v>#REF!</v>
      </c>
      <c r="AG55" s="22">
        <v>1187.9208947835648</v>
      </c>
      <c r="AH55" s="21" t="str">
        <f>Costs9[Unit or period]</f>
        <v>per year</v>
      </c>
    </row>
    <row r="56" spans="2:34" ht="15.75" x14ac:dyDescent="0.25">
      <c r="B56" s="13">
        <v>21</v>
      </c>
      <c r="C56" s="14" t="str">
        <f>IF(Costs9[[#This Row],[Column3]]=D55, "  ",D56)</f>
        <v xml:space="preserve">  </v>
      </c>
      <c r="D56" s="15" t="s">
        <v>100</v>
      </c>
      <c r="E56" s="1" t="e">
        <f>VLOOKUP(Costs9[[#This Row],[ID '#]], [1]!Articles[#Data], COLUMN([1]!Articles[[#Headers],[Lead Author]]), FALSE)</f>
        <v>#REF!</v>
      </c>
      <c r="F56" s="1" t="e">
        <f>CONCATENATE(RIGHT(Costs9[Author1],(LEN(Costs9[Author1])-FIND(" ",Costs9[Author1])))," et al. (",Costs9[[#This Row],[Study Year]],")")</f>
        <v>#REF!</v>
      </c>
      <c r="G56" s="1" t="e">
        <f>IF(Costs9[Author]=F55, "  ",Costs9[Author])</f>
        <v>#REF!</v>
      </c>
      <c r="H56" s="1" t="e">
        <f>VLOOKUP(Costs9[[#This Row],[ID '#]], [1]!Articles[#Data], COLUMN([1]!Articles[[#Headers],[Study year]]), FALSE)</f>
        <v>#REF!</v>
      </c>
      <c r="I56" s="23" t="str">
        <f>Costs9[Intervention Original]&amp;": " &amp;Costs9[Unit]</f>
        <v>Drug monotherapy: Tripleptal</v>
      </c>
      <c r="J56" s="17" t="str">
        <f>IF(Costs9[Intervention_All]=I55, "   ",Costs9[Intervention_All])</f>
        <v>Drug monotherapy: Tripleptal</v>
      </c>
      <c r="K56" s="1" t="e">
        <f>VLOOKUP(Costs9[[#This Row],[ID '#]], [1]!Articles[#Data], COLUMN([1]!Articles[[#Headers],[Country/ region]]), FALSE)</f>
        <v>#REF!</v>
      </c>
      <c r="L56" s="1" t="e">
        <f>IF(Costs9[[#This Row],[Study Country]] = "Multiple", "", Costs9[[#This Row],[Study Country]])</f>
        <v>#REF!</v>
      </c>
      <c r="M56" s="1" t="s">
        <v>115</v>
      </c>
      <c r="N56" s="1" t="s">
        <v>118</v>
      </c>
      <c r="O56" s="19">
        <v>1243.6500000000001</v>
      </c>
      <c r="P56" s="1" t="s">
        <v>53</v>
      </c>
      <c r="Q56" s="20"/>
      <c r="R56" s="1"/>
      <c r="S56" s="12">
        <f>IF(NOT(ISBLANK(Costs9[[#This Row],[Conversion]])), Costs9[[#This Row],[Conversion]], Costs9[[#This Row],[Costs Presented]])</f>
        <v>1243.6500000000001</v>
      </c>
      <c r="T56" s="1" t="str">
        <f>IF(NOT(ISBLANK(Costs9[[#This Row],[New Unit or Period]])), Costs9[[#This Row],[New Unit or Period]], Costs9[[#This Row],[Unit Presented]])</f>
        <v>per year</v>
      </c>
      <c r="U56" s="1" t="e">
        <f>Costs9[Currency Country] &amp; "  (" &amp;Costs9[Currency Year] &amp; ")"</f>
        <v>#REF!</v>
      </c>
      <c r="V56" s="1" t="e">
        <f>VLOOKUP(Costs9[[#This Row],[ID '#]], [1]!Articles[#Data], COLUMN([1]!Articles[[#Headers],[Currency Country]]), FALSE)</f>
        <v>#REF!</v>
      </c>
      <c r="W56" s="1" t="e">
        <f>VLOOKUP(Costs9[[#This Row],[ID '#]], [1]!Articles[#Data], COLUMN([1]!Articles[[#Headers],[Currency Year]]), FALSE)</f>
        <v>#REF!</v>
      </c>
      <c r="X5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6" s="21" t="e">
        <f>Costs9[[#This Row],[Cost (unit changed if necessary)]]/Costs9[[#This Row],[Exchange Rate for US and Currency Country for Listed Year OR PPP if $Int]]</f>
        <v>#REF!</v>
      </c>
      <c r="Z56" s="21" t="e">
        <f>INDEX([1]!Exchange_Tab[#Data], MATCH(Costs9[[#This Row],[Country/Region]], [1]!Exchange_Tab[Country Name], 0), MATCH(Costs9[[#This Row],[Currency Year]], '[1]Exchange Rates'!$A$1:$BC$1, 0))</f>
        <v>#REF!</v>
      </c>
      <c r="AA56" s="21" t="e">
        <f>IF(Costs9[[#This Row],[Exchange Rate for US and Study Country for Listed Year]]*Costs9[[#This Row],[US Cost in Listed Year]]=0, NA(), Costs9[[#This Row],[US Cost in Listed Year]]*Costs9[[#This Row],[Exchange Rate for US and Study Country for Listed Year]])</f>
        <v>#REF!</v>
      </c>
      <c r="AB56" s="21" t="e">
        <f>VLOOKUP(Costs9[[#This Row],[Country/Region]], [1]!CPI_Tab[#Data], COLUMN([1]!CPI_Tab[[#Headers],[2012]]), FALSE)</f>
        <v>#REF!</v>
      </c>
      <c r="AC56" s="21" t="e">
        <f>INDEX([1]!CPI_Tab[#Data], MATCH(Costs9[[#This Row],[Country/Region]], [1]!CPI_Tab[Country], FALSE), MATCH(Costs9[[#This Row],[Currency Year]], [1]CPI!$A$2:$Q$2, FALSE))</f>
        <v>#REF!</v>
      </c>
      <c r="AD56" s="21"/>
      <c r="AE5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6" s="21" t="e">
        <f>VLOOKUP(Costs9[[#This Row],[Country/Region]], [1]!Exchange_Tab[#Data], COLUMN([1]!Exchange_Tab[[#Headers],[2012]]), FALSE)</f>
        <v>#REF!</v>
      </c>
      <c r="AG56" s="22">
        <v>2633.4364007087001</v>
      </c>
      <c r="AH56" s="21" t="str">
        <f>Costs9[Unit or period]</f>
        <v>per year</v>
      </c>
    </row>
    <row r="57" spans="2:34" ht="47.25" x14ac:dyDescent="0.25">
      <c r="B57" s="13">
        <v>25</v>
      </c>
      <c r="C57" s="14" t="str">
        <f>IF(Costs9[[#This Row],[Column3]]=D56, "  ",D57)</f>
        <v xml:space="preserve">  </v>
      </c>
      <c r="D57" s="15" t="s">
        <v>100</v>
      </c>
      <c r="E57" s="1" t="e">
        <f>VLOOKUP(Costs9[[#This Row],[ID '#]], [1]!Articles[#Data], COLUMN([1]!Articles[[#Headers],[Lead Author]]), FALSE)</f>
        <v>#REF!</v>
      </c>
      <c r="F57" s="1" t="e">
        <f>CONCATENATE(RIGHT(Costs9[Author1],(LEN(Costs9[Author1])-FIND(" ",Costs9[Author1])))," et al. (",Costs9[[#This Row],[Study Year]],")")</f>
        <v>#REF!</v>
      </c>
      <c r="G57" s="1" t="e">
        <f>IF(Costs9[Author]=F56, "  ",Costs9[Author])</f>
        <v>#REF!</v>
      </c>
      <c r="H57" s="1" t="e">
        <f>VLOOKUP(Costs9[[#This Row],[ID '#]], [1]!Articles[#Data], COLUMN([1]!Articles[[#Headers],[Study year]]), FALSE)</f>
        <v>#REF!</v>
      </c>
      <c r="I57" s="23" t="str">
        <f>Costs9[Intervention Original]&amp;": " &amp;Costs9[Unit]</f>
        <v>Baseline Epilepsy treatment: Total treatment expenses before intervention (drugs, personnel, training, operating)</v>
      </c>
      <c r="J57" s="17" t="str">
        <f>IF(Costs9[Intervention_All]=I56, "   ",Costs9[Intervention_All])</f>
        <v>Baseline Epilepsy treatment: Total treatment expenses before intervention (drugs, personnel, training, operating)</v>
      </c>
      <c r="K57" s="1" t="e">
        <f>VLOOKUP(Costs9[[#This Row],[ID '#]], [1]!Articles[#Data], COLUMN([1]!Articles[[#Headers],[Country/ region]]), FALSE)</f>
        <v>#REF!</v>
      </c>
      <c r="L57" s="1" t="e">
        <f>IF(Costs9[[#This Row],[Study Country]] = "Multiple", "", Costs9[[#This Row],[Study Country]])</f>
        <v>#REF!</v>
      </c>
      <c r="M57" s="1" t="s">
        <v>119</v>
      </c>
      <c r="N57" s="1" t="s">
        <v>120</v>
      </c>
      <c r="O57" s="19">
        <v>1494.3</v>
      </c>
      <c r="P57" s="1" t="s">
        <v>53</v>
      </c>
      <c r="Q57" s="20"/>
      <c r="R57" s="1"/>
      <c r="S57" s="12">
        <f>IF(NOT(ISBLANK(Costs9[[#This Row],[Conversion]])), Costs9[[#This Row],[Conversion]], Costs9[[#This Row],[Costs Presented]])</f>
        <v>1494.3</v>
      </c>
      <c r="T57" s="1" t="str">
        <f>IF(NOT(ISBLANK(Costs9[[#This Row],[New Unit or Period]])), Costs9[[#This Row],[New Unit or Period]], Costs9[[#This Row],[Unit Presented]])</f>
        <v>per year</v>
      </c>
      <c r="U57" s="1" t="e">
        <f>Costs9[Currency Country] &amp; "  (" &amp;Costs9[Currency Year] &amp; ")"</f>
        <v>#REF!</v>
      </c>
      <c r="V57" s="1" t="e">
        <f>VLOOKUP(Costs9[[#This Row],[ID '#]], [1]!Articles[#Data], COLUMN([1]!Articles[[#Headers],[Currency Country]]), FALSE)</f>
        <v>#REF!</v>
      </c>
      <c r="W57" s="1" t="e">
        <f>VLOOKUP(Costs9[[#This Row],[ID '#]], [1]!Articles[#Data], COLUMN([1]!Articles[[#Headers],[Currency Year]]), FALSE)</f>
        <v>#REF!</v>
      </c>
      <c r="X5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7" s="21" t="e">
        <f>Costs9[[#This Row],[Cost (unit changed if necessary)]]/Costs9[[#This Row],[Exchange Rate for US and Currency Country for Listed Year OR PPP if $Int]]</f>
        <v>#REF!</v>
      </c>
      <c r="Z57" s="21" t="e">
        <f>INDEX([1]!Exchange_Tab[#Data], MATCH(Costs9[[#This Row],[Country/Region]], [1]!Exchange_Tab[Country Name], 0), MATCH(Costs9[[#This Row],[Currency Year]], '[1]Exchange Rates'!$A$1:$BC$1, 0))</f>
        <v>#REF!</v>
      </c>
      <c r="AA57" s="21" t="e">
        <f>IF(Costs9[[#This Row],[Exchange Rate for US and Study Country for Listed Year]]*Costs9[[#This Row],[US Cost in Listed Year]]=0, NA(), Costs9[[#This Row],[US Cost in Listed Year]]*Costs9[[#This Row],[Exchange Rate for US and Study Country for Listed Year]])</f>
        <v>#REF!</v>
      </c>
      <c r="AB57" s="21" t="e">
        <f>VLOOKUP(Costs9[[#This Row],[Country/Region]], [1]!CPI_Tab[#Data], COLUMN([1]!CPI_Tab[[#Headers],[2012]]), FALSE)</f>
        <v>#REF!</v>
      </c>
      <c r="AC57" s="21" t="e">
        <f>INDEX([1]!CPI_Tab[#Data], MATCH(Costs9[[#This Row],[Country/Region]], [1]!CPI_Tab[Country], FALSE), MATCH(Costs9[[#This Row],[Currency Year]], [1]CPI!$A$2:$Q$2, FALSE))</f>
        <v>#REF!</v>
      </c>
      <c r="AD57" s="21"/>
      <c r="AE5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7" s="21" t="e">
        <f>VLOOKUP(Costs9[[#This Row],[Country/Region]], [1]!Exchange_Tab[#Data], COLUMN([1]!Exchange_Tab[[#Headers],[2012]]), FALSE)</f>
        <v>#REF!</v>
      </c>
      <c r="AG57" s="22">
        <v>301.0606538440843</v>
      </c>
      <c r="AH57" s="21" t="str">
        <f>Costs9[Unit or period]</f>
        <v>per year</v>
      </c>
    </row>
    <row r="58" spans="2:34" ht="47.25" x14ac:dyDescent="0.25">
      <c r="B58" s="13">
        <v>25</v>
      </c>
      <c r="C58" s="14" t="str">
        <f>IF(Costs9[[#This Row],[Column3]]=D57, "  ",D58)</f>
        <v xml:space="preserve">  </v>
      </c>
      <c r="D58" s="15" t="s">
        <v>100</v>
      </c>
      <c r="E58" s="1" t="e">
        <f>VLOOKUP(Costs9[[#This Row],[ID '#]], [1]!Articles[#Data], COLUMN([1]!Articles[[#Headers],[Lead Author]]), FALSE)</f>
        <v>#REF!</v>
      </c>
      <c r="F58" s="1" t="e">
        <f>CONCATENATE(RIGHT(Costs9[Author1],(LEN(Costs9[Author1])-FIND(" ",Costs9[Author1])))," et al. (",Costs9[[#This Row],[Study Year]],")")</f>
        <v>#REF!</v>
      </c>
      <c r="G58" s="1" t="e">
        <f>IF(Costs9[Author]=F57, "  ",Costs9[Author])</f>
        <v>#REF!</v>
      </c>
      <c r="H58" s="1" t="e">
        <f>VLOOKUP(Costs9[[#This Row],[ID '#]], [1]!Articles[#Data], COLUMN([1]!Articles[[#Headers],[Study year]]), FALSE)</f>
        <v>#REF!</v>
      </c>
      <c r="I58" s="23" t="str">
        <f>Costs9[Intervention Original]&amp;": " &amp;Costs9[Unit]</f>
        <v>Phenobarbital (PB) treatment in primary care setting: Total treatment expenses after intervention (drugs, personnel, training, operating)</v>
      </c>
      <c r="J58" s="17" t="str">
        <f>IF(Costs9[Intervention_All]=I57, "   ",Costs9[Intervention_All])</f>
        <v>Phenobarbital (PB) treatment in primary care setting: Total treatment expenses after intervention (drugs, personnel, training, operating)</v>
      </c>
      <c r="K58" s="1" t="e">
        <f>VLOOKUP(Costs9[[#This Row],[ID '#]], [1]!Articles[#Data], COLUMN([1]!Articles[[#Headers],[Country/ region]]), FALSE)</f>
        <v>#REF!</v>
      </c>
      <c r="L58" s="1" t="e">
        <f>IF(Costs9[[#This Row],[Study Country]] = "Multiple", "", Costs9[[#This Row],[Study Country]])</f>
        <v>#REF!</v>
      </c>
      <c r="M58" s="1" t="s">
        <v>121</v>
      </c>
      <c r="N58" s="1" t="s">
        <v>122</v>
      </c>
      <c r="O58" s="19">
        <v>91.52</v>
      </c>
      <c r="P58" s="1" t="s">
        <v>53</v>
      </c>
      <c r="Q58" s="20"/>
      <c r="R58" s="1"/>
      <c r="S58" s="12">
        <f>IF(NOT(ISBLANK(Costs9[[#This Row],[Conversion]])), Costs9[[#This Row],[Conversion]], Costs9[[#This Row],[Costs Presented]])</f>
        <v>91.52</v>
      </c>
      <c r="T58" s="1" t="str">
        <f>IF(NOT(ISBLANK(Costs9[[#This Row],[New Unit or Period]])), Costs9[[#This Row],[New Unit or Period]], Costs9[[#This Row],[Unit Presented]])</f>
        <v>per year</v>
      </c>
      <c r="U58" s="1" t="e">
        <f>Costs9[Currency Country] &amp; "  (" &amp;Costs9[Currency Year] &amp; ")"</f>
        <v>#REF!</v>
      </c>
      <c r="V58" s="1" t="e">
        <f>VLOOKUP(Costs9[[#This Row],[ID '#]], [1]!Articles[#Data], COLUMN([1]!Articles[[#Headers],[Currency Country]]), FALSE)</f>
        <v>#REF!</v>
      </c>
      <c r="W58" s="1" t="e">
        <f>VLOOKUP(Costs9[[#This Row],[ID '#]], [1]!Articles[#Data], COLUMN([1]!Articles[[#Headers],[Currency Year]]), FALSE)</f>
        <v>#REF!</v>
      </c>
      <c r="X5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8" s="21" t="e">
        <f>Costs9[[#This Row],[Cost (unit changed if necessary)]]/Costs9[[#This Row],[Exchange Rate for US and Currency Country for Listed Year OR PPP if $Int]]</f>
        <v>#REF!</v>
      </c>
      <c r="Z58" s="21" t="e">
        <f>INDEX([1]!Exchange_Tab[#Data], MATCH(Costs9[[#This Row],[Country/Region]], [1]!Exchange_Tab[Country Name], 0), MATCH(Costs9[[#This Row],[Currency Year]], '[1]Exchange Rates'!$A$1:$BC$1, 0))</f>
        <v>#REF!</v>
      </c>
      <c r="AA58" s="21" t="e">
        <f>IF(Costs9[[#This Row],[Exchange Rate for US and Study Country for Listed Year]]*Costs9[[#This Row],[US Cost in Listed Year]]=0, NA(), Costs9[[#This Row],[US Cost in Listed Year]]*Costs9[[#This Row],[Exchange Rate for US and Study Country for Listed Year]])</f>
        <v>#REF!</v>
      </c>
      <c r="AB58" s="21" t="e">
        <f>VLOOKUP(Costs9[[#This Row],[Country/Region]], [1]!CPI_Tab[#Data], COLUMN([1]!CPI_Tab[[#Headers],[2012]]), FALSE)</f>
        <v>#REF!</v>
      </c>
      <c r="AC58" s="21" t="e">
        <f>INDEX([1]!CPI_Tab[#Data], MATCH(Costs9[[#This Row],[Country/Region]], [1]!CPI_Tab[Country], FALSE), MATCH(Costs9[[#This Row],[Currency Year]], [1]CPI!$A$2:$Q$2, FALSE))</f>
        <v>#REF!</v>
      </c>
      <c r="AD58" s="21"/>
      <c r="AE5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8" s="21" t="e">
        <f>VLOOKUP(Costs9[[#This Row],[Country/Region]], [1]!Exchange_Tab[#Data], COLUMN([1]!Exchange_Tab[[#Headers],[2012]]), FALSE)</f>
        <v>#REF!</v>
      </c>
      <c r="AG58" s="22">
        <v>18.438781395844604</v>
      </c>
      <c r="AH58" s="21" t="str">
        <f>Costs9[Unit or period]</f>
        <v>per year</v>
      </c>
    </row>
    <row r="59" spans="2:34" ht="47.25" x14ac:dyDescent="0.25">
      <c r="B59" s="13">
        <v>25</v>
      </c>
      <c r="C59" s="14" t="str">
        <f>IF(Costs9[[#This Row],[Column3]]=D58, "  ",D59)</f>
        <v xml:space="preserve">  </v>
      </c>
      <c r="D59" s="15" t="s">
        <v>100</v>
      </c>
      <c r="E59" s="1" t="e">
        <f>VLOOKUP(Costs9[[#This Row],[ID '#]], [1]!Articles[#Data], COLUMN([1]!Articles[[#Headers],[Lead Author]]), FALSE)</f>
        <v>#REF!</v>
      </c>
      <c r="F59" s="1" t="e">
        <f>CONCATENATE(RIGHT(Costs9[Author1],(LEN(Costs9[Author1])-FIND(" ",Costs9[Author1])))," et al. (",Costs9[[#This Row],[Study Year]],")")</f>
        <v>#REF!</v>
      </c>
      <c r="G59" s="1" t="e">
        <f>IF(Costs9[Author]=F58, "  ",Costs9[Author])</f>
        <v>#REF!</v>
      </c>
      <c r="H59" s="1" t="e">
        <f>VLOOKUP(Costs9[[#This Row],[ID '#]], [1]!Articles[#Data], COLUMN([1]!Articles[[#Headers],[Study year]]), FALSE)</f>
        <v>#REF!</v>
      </c>
      <c r="I59" s="23" t="str">
        <f>Costs9[Intervention Original]&amp;": " &amp;Costs9[Unit]</f>
        <v>Baseline Epilepsy treatment: Total treatment expenses before intervention (drugs, personnel, training, operating)</v>
      </c>
      <c r="J59" s="17" t="str">
        <f>IF(Costs9[Intervention_All]=I58, "   ",Costs9[Intervention_All])</f>
        <v>Baseline Epilepsy treatment: Total treatment expenses before intervention (drugs, personnel, training, operating)</v>
      </c>
      <c r="K59" s="1" t="e">
        <f>VLOOKUP(Costs9[[#This Row],[ID '#]], [1]!Articles[#Data], COLUMN([1]!Articles[[#Headers],[Country/ region]]), FALSE)</f>
        <v>#REF!</v>
      </c>
      <c r="L59" s="1" t="e">
        <f>IF(Costs9[[#This Row],[Study Country]] = "Multiple", "", Costs9[[#This Row],[Study Country]])</f>
        <v>#REF!</v>
      </c>
      <c r="M59" s="1" t="s">
        <v>119</v>
      </c>
      <c r="N59" s="1" t="s">
        <v>120</v>
      </c>
      <c r="O59" s="19">
        <v>213.09</v>
      </c>
      <c r="P59" s="1" t="s">
        <v>53</v>
      </c>
      <c r="Q59" s="20"/>
      <c r="R59" s="1"/>
      <c r="S59" s="12">
        <f>IF(NOT(ISBLANK(Costs9[[#This Row],[Conversion]])), Costs9[[#This Row],[Conversion]], Costs9[[#This Row],[Costs Presented]])</f>
        <v>213.09</v>
      </c>
      <c r="T59" s="1" t="str">
        <f>IF(NOT(ISBLANK(Costs9[[#This Row],[New Unit or Period]])), Costs9[[#This Row],[New Unit or Period]], Costs9[[#This Row],[Unit Presented]])</f>
        <v>per year</v>
      </c>
      <c r="U59" s="1" t="e">
        <f>Costs9[Currency Country] &amp; "  (" &amp;Costs9[Currency Year] &amp; ")"</f>
        <v>#REF!</v>
      </c>
      <c r="V59" s="1" t="e">
        <f>VLOOKUP(Costs9[[#This Row],[ID '#]], [1]!Articles[#Data], COLUMN([1]!Articles[[#Headers],[Currency Country]]), FALSE)</f>
        <v>#REF!</v>
      </c>
      <c r="W59" s="1" t="e">
        <f>VLOOKUP(Costs9[[#This Row],[ID '#]], [1]!Articles[#Data], COLUMN([1]!Articles[[#Headers],[Currency Year]]), FALSE)</f>
        <v>#REF!</v>
      </c>
      <c r="X5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59" s="21" t="e">
        <f>Costs9[[#This Row],[Cost (unit changed if necessary)]]/Costs9[[#This Row],[Exchange Rate for US and Currency Country for Listed Year OR PPP if $Int]]</f>
        <v>#REF!</v>
      </c>
      <c r="Z59" s="21" t="e">
        <f>INDEX([1]!Exchange_Tab[#Data], MATCH(Costs9[[#This Row],[Country/Region]], [1]!Exchange_Tab[Country Name], 0), MATCH(Costs9[[#This Row],[Currency Year]], '[1]Exchange Rates'!$A$1:$BC$1, 0))</f>
        <v>#REF!</v>
      </c>
      <c r="AA59" s="21" t="e">
        <f>IF(Costs9[[#This Row],[Exchange Rate for US and Study Country for Listed Year]]*Costs9[[#This Row],[US Cost in Listed Year]]=0, NA(), Costs9[[#This Row],[US Cost in Listed Year]]*Costs9[[#This Row],[Exchange Rate for US and Study Country for Listed Year]])</f>
        <v>#REF!</v>
      </c>
      <c r="AB59" s="21" t="e">
        <f>VLOOKUP(Costs9[[#This Row],[Country/Region]], [1]!CPI_Tab[#Data], COLUMN([1]!CPI_Tab[[#Headers],[2012]]), FALSE)</f>
        <v>#REF!</v>
      </c>
      <c r="AC59" s="21" t="e">
        <f>INDEX([1]!CPI_Tab[#Data], MATCH(Costs9[[#This Row],[Country/Region]], [1]!CPI_Tab[Country], FALSE), MATCH(Costs9[[#This Row],[Currency Year]], [1]CPI!$A$2:$Q$2, FALSE))</f>
        <v>#REF!</v>
      </c>
      <c r="AD59" s="21"/>
      <c r="AE5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59" s="21" t="e">
        <f>VLOOKUP(Costs9[[#This Row],[Country/Region]], [1]!Exchange_Tab[#Data], COLUMN([1]!Exchange_Tab[[#Headers],[2012]]), FALSE)</f>
        <v>#REF!</v>
      </c>
      <c r="AG59" s="22">
        <v>42.931817391177084</v>
      </c>
      <c r="AH59" s="21" t="str">
        <f>Costs9[Unit or period]</f>
        <v>per year</v>
      </c>
    </row>
    <row r="60" spans="2:34" ht="47.25" x14ac:dyDescent="0.25">
      <c r="B60" s="13">
        <v>25</v>
      </c>
      <c r="C60" s="14" t="str">
        <f>IF(Costs9[[#This Row],[Column3]]=D59, "  ",D60)</f>
        <v xml:space="preserve">  </v>
      </c>
      <c r="D60" s="15" t="s">
        <v>100</v>
      </c>
      <c r="E60" s="1" t="e">
        <f>VLOOKUP(Costs9[[#This Row],[ID '#]], [1]!Articles[#Data], COLUMN([1]!Articles[[#Headers],[Lead Author]]), FALSE)</f>
        <v>#REF!</v>
      </c>
      <c r="F60" s="1" t="e">
        <f>CONCATENATE(RIGHT(Costs9[Author1],(LEN(Costs9[Author1])-FIND(" ",Costs9[Author1])))," et al. (",Costs9[[#This Row],[Study Year]],")")</f>
        <v>#REF!</v>
      </c>
      <c r="G60" s="1" t="e">
        <f>IF(Costs9[Author]=F59, "  ",Costs9[Author])</f>
        <v>#REF!</v>
      </c>
      <c r="H60" s="1" t="e">
        <f>VLOOKUP(Costs9[[#This Row],[ID '#]], [1]!Articles[#Data], COLUMN([1]!Articles[[#Headers],[Study year]]), FALSE)</f>
        <v>#REF!</v>
      </c>
      <c r="I60" s="23" t="str">
        <f>Costs9[Intervention Original]&amp;": " &amp;Costs9[Unit]</f>
        <v>Phenobarbital (PB) treatment in primary care setting: Total treatment expenses after intervention (drugs, personnel, training, operating)</v>
      </c>
      <c r="J60" s="17" t="str">
        <f>IF(Costs9[Intervention_All]=I59, "   ",Costs9[Intervention_All])</f>
        <v>Phenobarbital (PB) treatment in primary care setting: Total treatment expenses after intervention (drugs, personnel, training, operating)</v>
      </c>
      <c r="K60" s="1" t="e">
        <f>VLOOKUP(Costs9[[#This Row],[ID '#]], [1]!Articles[#Data], COLUMN([1]!Articles[[#Headers],[Country/ region]]), FALSE)</f>
        <v>#REF!</v>
      </c>
      <c r="L60" s="1" t="e">
        <f>IF(Costs9[[#This Row],[Study Country]] = "Multiple", "", Costs9[[#This Row],[Study Country]])</f>
        <v>#REF!</v>
      </c>
      <c r="M60" s="1" t="s">
        <v>121</v>
      </c>
      <c r="N60" s="1" t="s">
        <v>122</v>
      </c>
      <c r="O60" s="19">
        <v>45.9</v>
      </c>
      <c r="P60" s="1" t="s">
        <v>53</v>
      </c>
      <c r="Q60" s="20"/>
      <c r="R60" s="1"/>
      <c r="S60" s="12">
        <f>IF(NOT(ISBLANK(Costs9[[#This Row],[Conversion]])), Costs9[[#This Row],[Conversion]], Costs9[[#This Row],[Costs Presented]])</f>
        <v>45.9</v>
      </c>
      <c r="T60" s="1" t="str">
        <f>IF(NOT(ISBLANK(Costs9[[#This Row],[New Unit or Period]])), Costs9[[#This Row],[New Unit or Period]], Costs9[[#This Row],[Unit Presented]])</f>
        <v>per year</v>
      </c>
      <c r="U60" s="1" t="e">
        <f>Costs9[Currency Country] &amp; "  (" &amp;Costs9[Currency Year] &amp; ")"</f>
        <v>#REF!</v>
      </c>
      <c r="V60" s="1" t="e">
        <f>VLOOKUP(Costs9[[#This Row],[ID '#]], [1]!Articles[#Data], COLUMN([1]!Articles[[#Headers],[Currency Country]]), FALSE)</f>
        <v>#REF!</v>
      </c>
      <c r="W60" s="1" t="e">
        <f>VLOOKUP(Costs9[[#This Row],[ID '#]], [1]!Articles[#Data], COLUMN([1]!Articles[[#Headers],[Currency Year]]), FALSE)</f>
        <v>#REF!</v>
      </c>
      <c r="X6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0" s="21" t="e">
        <f>Costs9[[#This Row],[Cost (unit changed if necessary)]]/Costs9[[#This Row],[Exchange Rate for US and Currency Country for Listed Year OR PPP if $Int]]</f>
        <v>#REF!</v>
      </c>
      <c r="Z60" s="21" t="e">
        <f>INDEX([1]!Exchange_Tab[#Data], MATCH(Costs9[[#This Row],[Country/Region]], [1]!Exchange_Tab[Country Name], 0), MATCH(Costs9[[#This Row],[Currency Year]], '[1]Exchange Rates'!$A$1:$BC$1, 0))</f>
        <v>#REF!</v>
      </c>
      <c r="AA60" s="21" t="e">
        <f>IF(Costs9[[#This Row],[Exchange Rate for US and Study Country for Listed Year]]*Costs9[[#This Row],[US Cost in Listed Year]]=0, NA(), Costs9[[#This Row],[US Cost in Listed Year]]*Costs9[[#This Row],[Exchange Rate for US and Study Country for Listed Year]])</f>
        <v>#REF!</v>
      </c>
      <c r="AB60" s="21" t="e">
        <f>VLOOKUP(Costs9[[#This Row],[Country/Region]], [1]!CPI_Tab[#Data], COLUMN([1]!CPI_Tab[[#Headers],[2012]]), FALSE)</f>
        <v>#REF!</v>
      </c>
      <c r="AC60" s="21" t="e">
        <f>INDEX([1]!CPI_Tab[#Data], MATCH(Costs9[[#This Row],[Country/Region]], [1]!CPI_Tab[Country], FALSE), MATCH(Costs9[[#This Row],[Currency Year]], [1]CPI!$A$2:$Q$2, FALSE))</f>
        <v>#REF!</v>
      </c>
      <c r="AD60" s="21"/>
      <c r="AE6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0" s="21" t="e">
        <f>VLOOKUP(Costs9[[#This Row],[Country/Region]], [1]!Exchange_Tab[#Data], COLUMN([1]!Exchange_Tab[[#Headers],[2012]]), FALSE)</f>
        <v>#REF!</v>
      </c>
      <c r="AG60" s="22">
        <v>9.2475968757568552</v>
      </c>
      <c r="AH60" s="21" t="str">
        <f>Costs9[Unit or period]</f>
        <v>per year</v>
      </c>
    </row>
    <row r="61" spans="2:34" ht="15.75" x14ac:dyDescent="0.25">
      <c r="B61" s="13">
        <v>25</v>
      </c>
      <c r="C61" s="14" t="str">
        <f>IF(Costs9[[#This Row],[Column3]]=D60, "  ",D61)</f>
        <v xml:space="preserve">  </v>
      </c>
      <c r="D61" s="15" t="s">
        <v>100</v>
      </c>
      <c r="E61" s="1" t="e">
        <f>VLOOKUP(Costs9[[#This Row],[ID '#]], [1]!Articles[#Data], COLUMN([1]!Articles[[#Headers],[Lead Author]]), FALSE)</f>
        <v>#REF!</v>
      </c>
      <c r="F61" s="1" t="e">
        <f>CONCATENATE(RIGHT(Costs9[Author1],(LEN(Costs9[Author1])-FIND(" ",Costs9[Author1])))," et al. (",Costs9[[#This Row],[Study Year]],")")</f>
        <v>#REF!</v>
      </c>
      <c r="G61" s="1" t="e">
        <f>IF(Costs9[Author]=F60, "  ",Costs9[Author])</f>
        <v>#REF!</v>
      </c>
      <c r="H61" s="1" t="e">
        <f>VLOOKUP(Costs9[[#This Row],[ID '#]], [1]!Articles[#Data], COLUMN([1]!Articles[[#Headers],[Study year]]), FALSE)</f>
        <v>#REF!</v>
      </c>
      <c r="I61" s="23" t="str">
        <f>Costs9[Intervention Original]&amp;": " &amp;Costs9[Unit]</f>
        <v>Drug Therapy: Phenobarbital 30 mg tablet</v>
      </c>
      <c r="J61" s="17" t="str">
        <f>IF(Costs9[Intervention_All]=I60, "   ",Costs9[Intervention_All])</f>
        <v>Drug Therapy: Phenobarbital 30 mg tablet</v>
      </c>
      <c r="K61" s="1" t="e">
        <f>VLOOKUP(Costs9[[#This Row],[ID '#]], [1]!Articles[#Data], COLUMN([1]!Articles[[#Headers],[Country/ region]]), FALSE)</f>
        <v>#REF!</v>
      </c>
      <c r="L61" s="1" t="e">
        <f>IF(Costs9[[#This Row],[Study Country]] = "Multiple", "", Costs9[[#This Row],[Study Country]])</f>
        <v>#REF!</v>
      </c>
      <c r="M61" s="1" t="s">
        <v>123</v>
      </c>
      <c r="N61" s="1" t="s">
        <v>124</v>
      </c>
      <c r="O61" s="19">
        <v>0.24</v>
      </c>
      <c r="P61" s="1" t="s">
        <v>125</v>
      </c>
      <c r="Q61" s="20"/>
      <c r="R61" s="1"/>
      <c r="S61" s="12">
        <f>IF(NOT(ISBLANK(Costs9[[#This Row],[Conversion]])), Costs9[[#This Row],[Conversion]], Costs9[[#This Row],[Costs Presented]])</f>
        <v>0.24</v>
      </c>
      <c r="T61" s="1" t="str">
        <f>IF(NOT(ISBLANK(Costs9[[#This Row],[New Unit or Period]])), Costs9[[#This Row],[New Unit or Period]], Costs9[[#This Row],[Unit Presented]])</f>
        <v>per unit</v>
      </c>
      <c r="U61" s="1" t="e">
        <f>Costs9[Currency Country] &amp; "  (" &amp;Costs9[Currency Year] &amp; ")"</f>
        <v>#REF!</v>
      </c>
      <c r="V61" s="1" t="e">
        <f>VLOOKUP(Costs9[[#This Row],[ID '#]], [1]!Articles[#Data], COLUMN([1]!Articles[[#Headers],[Currency Country]]), FALSE)</f>
        <v>#REF!</v>
      </c>
      <c r="W61" s="1" t="e">
        <f>VLOOKUP(Costs9[[#This Row],[ID '#]], [1]!Articles[#Data], COLUMN([1]!Articles[[#Headers],[Currency Year]]), FALSE)</f>
        <v>#REF!</v>
      </c>
      <c r="X6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1" s="21" t="e">
        <f>Costs9[[#This Row],[Cost (unit changed if necessary)]]/Costs9[[#This Row],[Exchange Rate for US and Currency Country for Listed Year OR PPP if $Int]]</f>
        <v>#REF!</v>
      </c>
      <c r="Z61" s="21" t="e">
        <f>INDEX([1]!Exchange_Tab[#Data], MATCH(Costs9[[#This Row],[Country/Region]], [1]!Exchange_Tab[Country Name], 0), MATCH(Costs9[[#This Row],[Currency Year]], '[1]Exchange Rates'!$A$1:$BC$1, 0))</f>
        <v>#REF!</v>
      </c>
      <c r="AA61" s="21" t="e">
        <f>IF(Costs9[[#This Row],[Exchange Rate for US and Study Country for Listed Year]]*Costs9[[#This Row],[US Cost in Listed Year]]=0, NA(), Costs9[[#This Row],[US Cost in Listed Year]]*Costs9[[#This Row],[Exchange Rate for US and Study Country for Listed Year]])</f>
        <v>#REF!</v>
      </c>
      <c r="AB61" s="21" t="e">
        <f>VLOOKUP(Costs9[[#This Row],[Country/Region]], [1]!CPI_Tab[#Data], COLUMN([1]!CPI_Tab[[#Headers],[2012]]), FALSE)</f>
        <v>#REF!</v>
      </c>
      <c r="AC61" s="21" t="e">
        <f>INDEX([1]!CPI_Tab[#Data], MATCH(Costs9[[#This Row],[Country/Region]], [1]!CPI_Tab[Country], FALSE), MATCH(Costs9[[#This Row],[Currency Year]], [1]CPI!$A$2:$Q$2, FALSE))</f>
        <v>#REF!</v>
      </c>
      <c r="AD61" s="21"/>
      <c r="AE6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1" s="21" t="e">
        <f>VLOOKUP(Costs9[[#This Row],[Country/Region]], [1]!Exchange_Tab[#Data], COLUMN([1]!Exchange_Tab[[#Headers],[2012]]), FALSE)</f>
        <v>#REF!</v>
      </c>
      <c r="AG61" s="22">
        <v>4.8353447716375716E-2</v>
      </c>
      <c r="AH61" s="21" t="str">
        <f>Costs9[Unit or period]</f>
        <v>per unit</v>
      </c>
    </row>
    <row r="62" spans="2:34" ht="31.5" x14ac:dyDescent="0.25">
      <c r="B62" s="13">
        <v>30</v>
      </c>
      <c r="C62" s="14" t="str">
        <f>IF(Costs9[[#This Row],[Column3]]=D61, "  ",D62)</f>
        <v xml:space="preserve">  </v>
      </c>
      <c r="D62" s="15" t="s">
        <v>100</v>
      </c>
      <c r="E62" s="1" t="e">
        <f>VLOOKUP(Costs9[[#This Row],[ID '#]], [1]!Articles[#Data], COLUMN([1]!Articles[[#Headers],[Lead Author]]), FALSE)</f>
        <v>#REF!</v>
      </c>
      <c r="F62" s="1" t="e">
        <f>CONCATENATE(RIGHT(Costs9[Author1],(LEN(Costs9[Author1])-FIND(" ",Costs9[Author1])))," et al. (",Costs9[[#This Row],[Study Year]],")")</f>
        <v>#REF!</v>
      </c>
      <c r="G62" s="1" t="e">
        <f>IF(Costs9[Author]=F61, "  ",Costs9[Author])</f>
        <v>#REF!</v>
      </c>
      <c r="H62" s="1" t="e">
        <f>VLOOKUP(Costs9[[#This Row],[ID '#]], [1]!Articles[#Data], COLUMN([1]!Articles[[#Headers],[Study year]]), FALSE)</f>
        <v>#REF!</v>
      </c>
      <c r="I62" s="23" t="str">
        <f>Costs9[Intervention Original]&amp;": " &amp;Costs9[Unit]</f>
        <v>Medical Costs for Partial Refractory Epilepsy: Total treatment costs</v>
      </c>
      <c r="J62" s="17" t="str">
        <f>IF(Costs9[Intervention_All]=I61, "   ",Costs9[Intervention_All])</f>
        <v>Medical Costs for Partial Refractory Epilepsy: Total treatment costs</v>
      </c>
      <c r="K62" s="1" t="e">
        <f>VLOOKUP(Costs9[[#This Row],[ID '#]], [1]!Articles[#Data], COLUMN([1]!Articles[[#Headers],[Country/ region]]), FALSE)</f>
        <v>#REF!</v>
      </c>
      <c r="L62" s="1" t="e">
        <f>IF(Costs9[[#This Row],[Study Country]] = "Multiple", "", Costs9[[#This Row],[Study Country]])</f>
        <v>#REF!</v>
      </c>
      <c r="M62" s="1" t="s">
        <v>126</v>
      </c>
      <c r="N62" s="1" t="s">
        <v>127</v>
      </c>
      <c r="O62" s="19">
        <v>2646</v>
      </c>
      <c r="P62" s="1" t="s">
        <v>53</v>
      </c>
      <c r="Q62" s="20"/>
      <c r="R62" s="1"/>
      <c r="S62" s="12">
        <f>IF(NOT(ISBLANK(Costs9[[#This Row],[Conversion]])), Costs9[[#This Row],[Conversion]], Costs9[[#This Row],[Costs Presented]])</f>
        <v>2646</v>
      </c>
      <c r="T62" s="1" t="str">
        <f>IF(NOT(ISBLANK(Costs9[[#This Row],[New Unit or Period]])), Costs9[[#This Row],[New Unit or Period]], Costs9[[#This Row],[Unit Presented]])</f>
        <v>per year</v>
      </c>
      <c r="U62" s="1" t="e">
        <f>Costs9[Currency Country] &amp; "  (" &amp;Costs9[Currency Year] &amp; ")"</f>
        <v>#REF!</v>
      </c>
      <c r="V62" s="1" t="e">
        <f>VLOOKUP(Costs9[[#This Row],[ID '#]], [1]!Articles[#Data], COLUMN([1]!Articles[[#Headers],[Currency Country]]), FALSE)</f>
        <v>#REF!</v>
      </c>
      <c r="W62" s="1" t="e">
        <f>VLOOKUP(Costs9[[#This Row],[ID '#]], [1]!Articles[#Data], COLUMN([1]!Articles[[#Headers],[Currency Year]]), FALSE)</f>
        <v>#REF!</v>
      </c>
      <c r="X6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2" s="21" t="e">
        <f>Costs9[[#This Row],[Cost (unit changed if necessary)]]/Costs9[[#This Row],[Exchange Rate for US and Currency Country for Listed Year OR PPP if $Int]]</f>
        <v>#REF!</v>
      </c>
      <c r="Z62" s="21" t="e">
        <f>INDEX([1]!Exchange_Tab[#Data], MATCH(Costs9[[#This Row],[Country/Region]], [1]!Exchange_Tab[Country Name], 0), MATCH(Costs9[[#This Row],[Currency Year]], '[1]Exchange Rates'!$A$1:$BC$1, 0))</f>
        <v>#REF!</v>
      </c>
      <c r="AA62" s="21" t="e">
        <f>IF(Costs9[[#This Row],[Exchange Rate for US and Study Country for Listed Year]]*Costs9[[#This Row],[US Cost in Listed Year]]=0, NA(), Costs9[[#This Row],[US Cost in Listed Year]]*Costs9[[#This Row],[Exchange Rate for US and Study Country for Listed Year]])</f>
        <v>#REF!</v>
      </c>
      <c r="AB62" s="21" t="e">
        <f>VLOOKUP(Costs9[[#This Row],[Country/Region]], [1]!CPI_Tab[#Data], COLUMN([1]!CPI_Tab[[#Headers],[2012]]), FALSE)</f>
        <v>#REF!</v>
      </c>
      <c r="AC62" s="21" t="e">
        <f>INDEX([1]!CPI_Tab[#Data], MATCH(Costs9[[#This Row],[Country/Region]], [1]!CPI_Tab[Country], FALSE), MATCH(Costs9[[#This Row],[Currency Year]], [1]CPI!$A$2:$Q$2, FALSE))</f>
        <v>#REF!</v>
      </c>
      <c r="AD62" s="21"/>
      <c r="AE6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2" s="21" t="e">
        <f>VLOOKUP(Costs9[[#This Row],[Country/Region]], [1]!Exchange_Tab[#Data], COLUMN([1]!Exchange_Tab[[#Headers],[2012]]), FALSE)</f>
        <v>#REF!</v>
      </c>
      <c r="AG62" s="22">
        <v>3153.4155882482864</v>
      </c>
      <c r="AH62" s="21" t="str">
        <f>Costs9[Unit or period]</f>
        <v>per year</v>
      </c>
    </row>
    <row r="63" spans="2:34" ht="31.5" x14ac:dyDescent="0.25">
      <c r="B63" s="13">
        <v>37</v>
      </c>
      <c r="C63" s="14" t="str">
        <f>IF(Costs9[[#This Row],[Column3]]=D62, "  ",D63)</f>
        <v xml:space="preserve">  </v>
      </c>
      <c r="D63" s="15" t="s">
        <v>100</v>
      </c>
      <c r="E63" s="1" t="e">
        <f>VLOOKUP(Costs9[[#This Row],[ID '#]], [1]!Articles[#Data], COLUMN([1]!Articles[[#Headers],[Lead Author]]), FALSE)</f>
        <v>#REF!</v>
      </c>
      <c r="F63" s="1" t="e">
        <f>CONCATENATE(RIGHT(Costs9[Author1],(LEN(Costs9[Author1])-FIND(" ",Costs9[Author1])))," et al. (",Costs9[[#This Row],[Study Year]],")")</f>
        <v>#REF!</v>
      </c>
      <c r="G63" s="1" t="e">
        <f>IF(Costs9[Author]=F62, "  ",Costs9[Author])</f>
        <v>#REF!</v>
      </c>
      <c r="H63" s="1" t="e">
        <f>VLOOKUP(Costs9[[#This Row],[ID '#]], [1]!Articles[#Data], COLUMN([1]!Articles[[#Headers],[Study year]]), FALSE)</f>
        <v>#REF!</v>
      </c>
      <c r="I63" s="23" t="str">
        <f>Costs9[Intervention Original]&amp;": " &amp;Costs9[Unit]</f>
        <v>Drug therapy, target coverage 50%: Older antiepileptic in primary care</v>
      </c>
      <c r="J63" s="17" t="str">
        <f>IF(Costs9[Intervention_All]=I62, "   ",Costs9[Intervention_All])</f>
        <v>Drug therapy, target coverage 50%: Older antiepileptic in primary care</v>
      </c>
      <c r="K63" s="1" t="e">
        <f>VLOOKUP(Costs9[[#This Row],[ID '#]], [1]!Articles[#Data], COLUMN([1]!Articles[[#Headers],[Country/ region]]), FALSE)</f>
        <v>#REF!</v>
      </c>
      <c r="L63" s="1" t="e">
        <f>IF(Costs9[[#This Row],[Study Country]] = "Multiple", "", Costs9[[#This Row],[Study Country]])</f>
        <v>#REF!</v>
      </c>
      <c r="M63" s="1" t="s">
        <v>128</v>
      </c>
      <c r="N63" s="1" t="s">
        <v>129</v>
      </c>
      <c r="O63" s="19">
        <v>2868</v>
      </c>
      <c r="P63" s="1" t="s">
        <v>53</v>
      </c>
      <c r="Q63" s="20"/>
      <c r="R63" s="1"/>
      <c r="S63" s="12">
        <f>IF(NOT(ISBLANK(Costs9[[#This Row],[Conversion]])), Costs9[[#This Row],[Conversion]], Costs9[[#This Row],[Costs Presented]])</f>
        <v>2868</v>
      </c>
      <c r="T63" s="1" t="str">
        <f>IF(NOT(ISBLANK(Costs9[[#This Row],[New Unit or Period]])), Costs9[[#This Row],[New Unit or Period]], Costs9[[#This Row],[Unit Presented]])</f>
        <v>per year</v>
      </c>
      <c r="U63" s="1" t="e">
        <f>Costs9[Currency Country] &amp; "  (" &amp;Costs9[Currency Year] &amp; ")"</f>
        <v>#REF!</v>
      </c>
      <c r="V63" s="1" t="e">
        <f>VLOOKUP(Costs9[[#This Row],[ID '#]], [1]!Articles[#Data], COLUMN([1]!Articles[[#Headers],[Currency Country]]), FALSE)</f>
        <v>#REF!</v>
      </c>
      <c r="W63" s="1" t="e">
        <f>VLOOKUP(Costs9[[#This Row],[ID '#]], [1]!Articles[#Data], COLUMN([1]!Articles[[#Headers],[Currency Year]]), FALSE)</f>
        <v>#REF!</v>
      </c>
      <c r="X6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3" s="21" t="e">
        <f>Costs9[[#This Row],[Cost (unit changed if necessary)]]/Costs9[[#This Row],[Exchange Rate for US and Currency Country for Listed Year OR PPP if $Int]]</f>
        <v>#REF!</v>
      </c>
      <c r="Z63" s="21" t="e">
        <f>INDEX([1]!Exchange_Tab[#Data], MATCH(Costs9[[#This Row],[Country/Region]], [1]!Exchange_Tab[Country Name], 0), MATCH(Costs9[[#This Row],[Currency Year]], '[1]Exchange Rates'!$A$1:$BC$1, 0))</f>
        <v>#REF!</v>
      </c>
      <c r="AA63" s="21" t="e">
        <f>IF(Costs9[[#This Row],[Exchange Rate for US and Study Country for Listed Year]]*Costs9[[#This Row],[US Cost in Listed Year]]=0, NA(), Costs9[[#This Row],[US Cost in Listed Year]]*Costs9[[#This Row],[Exchange Rate for US and Study Country for Listed Year]])</f>
        <v>#REF!</v>
      </c>
      <c r="AB63" s="21" t="e">
        <f>VLOOKUP(Costs9[[#This Row],[Country/Region]], [1]!CPI_Tab[#Data], COLUMN([1]!CPI_Tab[[#Headers],[2012]]), FALSE)</f>
        <v>#REF!</v>
      </c>
      <c r="AC63" s="21" t="e">
        <f>INDEX([1]!CPI_Tab[#Data], MATCH(Costs9[[#This Row],[Country/Region]], [1]!CPI_Tab[Country], FALSE), MATCH(Costs9[[#This Row],[Currency Year]], [1]CPI!$A$2:$Q$2, FALSE))</f>
        <v>#REF!</v>
      </c>
      <c r="AD63" s="21"/>
      <c r="AE6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3" s="21" t="e">
        <f>VLOOKUP(Costs9[[#This Row],[Country/Region]], [1]!Exchange_Tab[#Data], COLUMN([1]!Exchange_Tab[[#Headers],[2012]]), FALSE)</f>
        <v>#REF!</v>
      </c>
      <c r="AG63" s="22">
        <v>76.162393396130099</v>
      </c>
      <c r="AH63" s="21" t="str">
        <f>Costs9[Unit or period]</f>
        <v>per year</v>
      </c>
    </row>
    <row r="64" spans="2:34" ht="31.5" x14ac:dyDescent="0.25">
      <c r="B64" s="13">
        <v>37</v>
      </c>
      <c r="C64" s="14" t="str">
        <f>IF(Costs9[[#This Row],[Column3]]=D63, "  ",D64)</f>
        <v xml:space="preserve">  </v>
      </c>
      <c r="D64" s="15" t="s">
        <v>100</v>
      </c>
      <c r="E64" s="1" t="e">
        <f>VLOOKUP(Costs9[[#This Row],[ID '#]], [1]!Articles[#Data], COLUMN([1]!Articles[[#Headers],[Lead Author]]), FALSE)</f>
        <v>#REF!</v>
      </c>
      <c r="F64" s="1" t="e">
        <f>CONCATENATE(RIGHT(Costs9[Author1],(LEN(Costs9[Author1])-FIND(" ",Costs9[Author1])))," et al. (",Costs9[[#This Row],[Study Year]],")")</f>
        <v>#REF!</v>
      </c>
      <c r="G64" s="1" t="e">
        <f>IF(Costs9[Author]=F63, "  ",Costs9[Author])</f>
        <v>#REF!</v>
      </c>
      <c r="H64" s="1" t="e">
        <f>VLOOKUP(Costs9[[#This Row],[ID '#]], [1]!Articles[#Data], COLUMN([1]!Articles[[#Headers],[Study year]]), FALSE)</f>
        <v>#REF!</v>
      </c>
      <c r="I64" s="23" t="str">
        <f>Costs9[Intervention Original]&amp;": " &amp;Costs9[Unit]</f>
        <v>Drug therapy, target coverage 50%: Newer antiepileptic in primary care</v>
      </c>
      <c r="J64" s="17" t="str">
        <f>IF(Costs9[Intervention_All]=I63, "   ",Costs9[Intervention_All])</f>
        <v>Drug therapy, target coverage 50%: Newer antiepileptic in primary care</v>
      </c>
      <c r="K64" s="1" t="e">
        <f>VLOOKUP(Costs9[[#This Row],[ID '#]], [1]!Articles[#Data], COLUMN([1]!Articles[[#Headers],[Country/ region]]), FALSE)</f>
        <v>#REF!</v>
      </c>
      <c r="L64" s="1" t="e">
        <f>IF(Costs9[[#This Row],[Study Country]] = "Multiple", "", Costs9[[#This Row],[Study Country]])</f>
        <v>#REF!</v>
      </c>
      <c r="M64" s="1" t="s">
        <v>128</v>
      </c>
      <c r="N64" s="1" t="s">
        <v>130</v>
      </c>
      <c r="O64" s="19">
        <v>9327</v>
      </c>
      <c r="P64" s="1" t="s">
        <v>53</v>
      </c>
      <c r="Q64" s="20"/>
      <c r="R64" s="1"/>
      <c r="S64" s="12">
        <f>IF(NOT(ISBLANK(Costs9[[#This Row],[Conversion]])), Costs9[[#This Row],[Conversion]], Costs9[[#This Row],[Costs Presented]])</f>
        <v>9327</v>
      </c>
      <c r="T64" s="1" t="str">
        <f>IF(NOT(ISBLANK(Costs9[[#This Row],[New Unit or Period]])), Costs9[[#This Row],[New Unit or Period]], Costs9[[#This Row],[Unit Presented]])</f>
        <v>per year</v>
      </c>
      <c r="U64" s="1" t="e">
        <f>Costs9[Currency Country] &amp; "  (" &amp;Costs9[Currency Year] &amp; ")"</f>
        <v>#REF!</v>
      </c>
      <c r="V64" s="1" t="e">
        <f>VLOOKUP(Costs9[[#This Row],[ID '#]], [1]!Articles[#Data], COLUMN([1]!Articles[[#Headers],[Currency Country]]), FALSE)</f>
        <v>#REF!</v>
      </c>
      <c r="W64" s="1" t="e">
        <f>VLOOKUP(Costs9[[#This Row],[ID '#]], [1]!Articles[#Data], COLUMN([1]!Articles[[#Headers],[Currency Year]]), FALSE)</f>
        <v>#REF!</v>
      </c>
      <c r="X6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4" s="21" t="e">
        <f>Costs9[[#This Row],[Cost (unit changed if necessary)]]/Costs9[[#This Row],[Exchange Rate for US and Currency Country for Listed Year OR PPP if $Int]]</f>
        <v>#REF!</v>
      </c>
      <c r="Z64" s="21" t="e">
        <f>INDEX([1]!Exchange_Tab[#Data], MATCH(Costs9[[#This Row],[Country/Region]], [1]!Exchange_Tab[Country Name], 0), MATCH(Costs9[[#This Row],[Currency Year]], '[1]Exchange Rates'!$A$1:$BC$1, 0))</f>
        <v>#REF!</v>
      </c>
      <c r="AA64" s="21" t="e">
        <f>IF(Costs9[[#This Row],[Exchange Rate for US and Study Country for Listed Year]]*Costs9[[#This Row],[US Cost in Listed Year]]=0, NA(), Costs9[[#This Row],[US Cost in Listed Year]]*Costs9[[#This Row],[Exchange Rate for US and Study Country for Listed Year]])</f>
        <v>#REF!</v>
      </c>
      <c r="AB64" s="21" t="e">
        <f>VLOOKUP(Costs9[[#This Row],[Country/Region]], [1]!CPI_Tab[#Data], COLUMN([1]!CPI_Tab[[#Headers],[2012]]), FALSE)</f>
        <v>#REF!</v>
      </c>
      <c r="AC64" s="21" t="e">
        <f>INDEX([1]!CPI_Tab[#Data], MATCH(Costs9[[#This Row],[Country/Region]], [1]!CPI_Tab[Country], FALSE), MATCH(Costs9[[#This Row],[Currency Year]], [1]CPI!$A$2:$Q$2, FALSE))</f>
        <v>#REF!</v>
      </c>
      <c r="AD64" s="21"/>
      <c r="AE6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4" s="21" t="e">
        <f>VLOOKUP(Costs9[[#This Row],[Country/Region]], [1]!Exchange_Tab[#Data], COLUMN([1]!Exchange_Tab[[#Headers],[2012]]), FALSE)</f>
        <v>#REF!</v>
      </c>
      <c r="AG64" s="22">
        <v>247.68711408846073</v>
      </c>
      <c r="AH64" s="21" t="str">
        <f>Costs9[Unit or period]</f>
        <v>per year</v>
      </c>
    </row>
    <row r="65" spans="2:35" ht="31.5" x14ac:dyDescent="0.25">
      <c r="B65" s="13">
        <v>37</v>
      </c>
      <c r="C65" s="14" t="str">
        <f>IF(Costs9[[#This Row],[Column3]]=D64, "  ",D65)</f>
        <v xml:space="preserve">  </v>
      </c>
      <c r="D65" s="15" t="s">
        <v>100</v>
      </c>
      <c r="E65" s="1" t="e">
        <f>VLOOKUP(Costs9[[#This Row],[ID '#]], [1]!Articles[#Data], COLUMN([1]!Articles[[#Headers],[Lead Author]]), FALSE)</f>
        <v>#REF!</v>
      </c>
      <c r="F65" s="1" t="e">
        <f>CONCATENATE(RIGHT(Costs9[Author1],(LEN(Costs9[Author1])-FIND(" ",Costs9[Author1])))," et al. (",Costs9[[#This Row],[Study Year]],")")</f>
        <v>#REF!</v>
      </c>
      <c r="G65" s="1" t="e">
        <f>IF(Costs9[Author]=F64, "  ",Costs9[Author])</f>
        <v>#REF!</v>
      </c>
      <c r="H65" s="1" t="e">
        <f>VLOOKUP(Costs9[[#This Row],[ID '#]], [1]!Articles[#Data], COLUMN([1]!Articles[[#Headers],[Study year]]), FALSE)</f>
        <v>#REF!</v>
      </c>
      <c r="I65" s="23" t="str">
        <f>Costs9[Intervention Original]&amp;": " &amp;Costs9[Unit]</f>
        <v>Drug therapy, target coverage 80%: Older antiepileptic in primary care</v>
      </c>
      <c r="J65" s="17" t="str">
        <f>IF(Costs9[Intervention_All]=I64, "   ",Costs9[Intervention_All])</f>
        <v>Drug therapy, target coverage 80%: Older antiepileptic in primary care</v>
      </c>
      <c r="K65" s="1" t="e">
        <f>VLOOKUP(Costs9[[#This Row],[ID '#]], [1]!Articles[#Data], COLUMN([1]!Articles[[#Headers],[Country/ region]]), FALSE)</f>
        <v>#REF!</v>
      </c>
      <c r="L65" s="1" t="e">
        <f>IF(Costs9[[#This Row],[Study Country]] = "Multiple", "", Costs9[[#This Row],[Study Country]])</f>
        <v>#REF!</v>
      </c>
      <c r="M65" s="1" t="s">
        <v>131</v>
      </c>
      <c r="N65" s="1" t="s">
        <v>129</v>
      </c>
      <c r="O65" s="19">
        <v>3065</v>
      </c>
      <c r="P65" s="1" t="s">
        <v>53</v>
      </c>
      <c r="Q65" s="20"/>
      <c r="R65" s="1"/>
      <c r="S65" s="12">
        <f>IF(NOT(ISBLANK(Costs9[[#This Row],[Conversion]])), Costs9[[#This Row],[Conversion]], Costs9[[#This Row],[Costs Presented]])</f>
        <v>3065</v>
      </c>
      <c r="T65" s="1" t="str">
        <f>IF(NOT(ISBLANK(Costs9[[#This Row],[New Unit or Period]])), Costs9[[#This Row],[New Unit or Period]], Costs9[[#This Row],[Unit Presented]])</f>
        <v>per year</v>
      </c>
      <c r="U65" s="1" t="e">
        <f>Costs9[Currency Country] &amp; "  (" &amp;Costs9[Currency Year] &amp; ")"</f>
        <v>#REF!</v>
      </c>
      <c r="V65" s="1" t="e">
        <f>VLOOKUP(Costs9[[#This Row],[ID '#]], [1]!Articles[#Data], COLUMN([1]!Articles[[#Headers],[Currency Country]]), FALSE)</f>
        <v>#REF!</v>
      </c>
      <c r="W65" s="1" t="e">
        <f>VLOOKUP(Costs9[[#This Row],[ID '#]], [1]!Articles[#Data], COLUMN([1]!Articles[[#Headers],[Currency Year]]), FALSE)</f>
        <v>#REF!</v>
      </c>
      <c r="X6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5" s="21" t="e">
        <f>Costs9[[#This Row],[Cost (unit changed if necessary)]]/Costs9[[#This Row],[Exchange Rate for US and Currency Country for Listed Year OR PPP if $Int]]</f>
        <v>#REF!</v>
      </c>
      <c r="Z65" s="21" t="e">
        <f>INDEX([1]!Exchange_Tab[#Data], MATCH(Costs9[[#This Row],[Country/Region]], [1]!Exchange_Tab[Country Name], 0), MATCH(Costs9[[#This Row],[Currency Year]], '[1]Exchange Rates'!$A$1:$BC$1, 0))</f>
        <v>#REF!</v>
      </c>
      <c r="AA65" s="21" t="e">
        <f>IF(Costs9[[#This Row],[Exchange Rate for US and Study Country for Listed Year]]*Costs9[[#This Row],[US Cost in Listed Year]]=0, NA(), Costs9[[#This Row],[US Cost in Listed Year]]*Costs9[[#This Row],[Exchange Rate for US and Study Country for Listed Year]])</f>
        <v>#REF!</v>
      </c>
      <c r="AB65" s="21" t="e">
        <f>VLOOKUP(Costs9[[#This Row],[Country/Region]], [1]!CPI_Tab[#Data], COLUMN([1]!CPI_Tab[[#Headers],[2012]]), FALSE)</f>
        <v>#REF!</v>
      </c>
      <c r="AC65" s="21" t="e">
        <f>INDEX([1]!CPI_Tab[#Data], MATCH(Costs9[[#This Row],[Country/Region]], [1]!CPI_Tab[Country], FALSE), MATCH(Costs9[[#This Row],[Currency Year]], [1]CPI!$A$2:$Q$2, FALSE))</f>
        <v>#REF!</v>
      </c>
      <c r="AD65" s="21"/>
      <c r="AE6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5" s="21" t="e">
        <f>VLOOKUP(Costs9[[#This Row],[Country/Region]], [1]!Exchange_Tab[#Data], COLUMN([1]!Exchange_Tab[[#Headers],[2012]]), FALSE)</f>
        <v>#REF!</v>
      </c>
      <c r="AG65" s="22">
        <v>81.393910655208771</v>
      </c>
      <c r="AH65" s="21" t="str">
        <f>Costs9[Unit or period]</f>
        <v>per year</v>
      </c>
    </row>
    <row r="66" spans="2:35" ht="31.5" x14ac:dyDescent="0.25">
      <c r="B66" s="13">
        <v>37</v>
      </c>
      <c r="C66" s="14" t="str">
        <f>IF(Costs9[[#This Row],[Column3]]=D65, "  ",D66)</f>
        <v xml:space="preserve">  </v>
      </c>
      <c r="D66" s="15" t="s">
        <v>100</v>
      </c>
      <c r="E66" s="1" t="e">
        <f>VLOOKUP(Costs9[[#This Row],[ID '#]], [1]!Articles[#Data], COLUMN([1]!Articles[[#Headers],[Lead Author]]), FALSE)</f>
        <v>#REF!</v>
      </c>
      <c r="F66" s="1" t="e">
        <f>CONCATENATE(RIGHT(Costs9[Author1],(LEN(Costs9[Author1])-FIND(" ",Costs9[Author1])))," et al. (",Costs9[[#This Row],[Study Year]],")")</f>
        <v>#REF!</v>
      </c>
      <c r="G66" s="1" t="e">
        <f>IF(Costs9[Author]=F65, "  ",Costs9[Author])</f>
        <v>#REF!</v>
      </c>
      <c r="H66" s="1" t="e">
        <f>VLOOKUP(Costs9[[#This Row],[ID '#]], [1]!Articles[#Data], COLUMN([1]!Articles[[#Headers],[Study year]]), FALSE)</f>
        <v>#REF!</v>
      </c>
      <c r="I66" s="23" t="str">
        <f>Costs9[Intervention Original]&amp;": " &amp;Costs9[Unit]</f>
        <v>Drug therapy, target coverage 80%: Newer antiepileptic in primary care</v>
      </c>
      <c r="J66" s="17" t="str">
        <f>IF(Costs9[Intervention_All]=I65, "   ",Costs9[Intervention_All])</f>
        <v>Drug therapy, target coverage 80%: Newer antiepileptic in primary care</v>
      </c>
      <c r="K66" s="1" t="e">
        <f>VLOOKUP(Costs9[[#This Row],[ID '#]], [1]!Articles[#Data], COLUMN([1]!Articles[[#Headers],[Country/ region]]), FALSE)</f>
        <v>#REF!</v>
      </c>
      <c r="L66" s="1" t="e">
        <f>IF(Costs9[[#This Row],[Study Country]] = "Multiple", "", Costs9[[#This Row],[Study Country]])</f>
        <v>#REF!</v>
      </c>
      <c r="M66" s="1" t="s">
        <v>131</v>
      </c>
      <c r="N66" s="1" t="s">
        <v>130</v>
      </c>
      <c r="O66" s="19">
        <v>9552</v>
      </c>
      <c r="P66" s="1" t="s">
        <v>53</v>
      </c>
      <c r="Q66" s="20"/>
      <c r="R66" s="1"/>
      <c r="S66" s="12">
        <f>IF(NOT(ISBLANK(Costs9[[#This Row],[Conversion]])), Costs9[[#This Row],[Conversion]], Costs9[[#This Row],[Costs Presented]])</f>
        <v>9552</v>
      </c>
      <c r="T66" s="1" t="str">
        <f>IF(NOT(ISBLANK(Costs9[[#This Row],[New Unit or Period]])), Costs9[[#This Row],[New Unit or Period]], Costs9[[#This Row],[Unit Presented]])</f>
        <v>per year</v>
      </c>
      <c r="U66" s="1" t="e">
        <f>Costs9[Currency Country] &amp; "  (" &amp;Costs9[Currency Year] &amp; ")"</f>
        <v>#REF!</v>
      </c>
      <c r="V66" s="1" t="e">
        <f>VLOOKUP(Costs9[[#This Row],[ID '#]], [1]!Articles[#Data], COLUMN([1]!Articles[[#Headers],[Currency Country]]), FALSE)</f>
        <v>#REF!</v>
      </c>
      <c r="W66" s="1" t="e">
        <f>VLOOKUP(Costs9[[#This Row],[ID '#]], [1]!Articles[#Data], COLUMN([1]!Articles[[#Headers],[Currency Year]]), FALSE)</f>
        <v>#REF!</v>
      </c>
      <c r="X6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6" s="21" t="e">
        <f>Costs9[[#This Row],[Cost (unit changed if necessary)]]/Costs9[[#This Row],[Exchange Rate for US and Currency Country for Listed Year OR PPP if $Int]]</f>
        <v>#REF!</v>
      </c>
      <c r="Z66" s="21" t="e">
        <f>INDEX([1]!Exchange_Tab[#Data], MATCH(Costs9[[#This Row],[Country/Region]], [1]!Exchange_Tab[Country Name], 0), MATCH(Costs9[[#This Row],[Currency Year]], '[1]Exchange Rates'!$A$1:$BC$1, 0))</f>
        <v>#REF!</v>
      </c>
      <c r="AA66" s="21" t="e">
        <f>IF(Costs9[[#This Row],[Exchange Rate for US and Study Country for Listed Year]]*Costs9[[#This Row],[US Cost in Listed Year]]=0, NA(), Costs9[[#This Row],[US Cost in Listed Year]]*Costs9[[#This Row],[Exchange Rate for US and Study Country for Listed Year]])</f>
        <v>#REF!</v>
      </c>
      <c r="AB66" s="21" t="e">
        <f>VLOOKUP(Costs9[[#This Row],[Country/Region]], [1]!CPI_Tab[#Data], COLUMN([1]!CPI_Tab[[#Headers],[2012]]), FALSE)</f>
        <v>#REF!</v>
      </c>
      <c r="AC66" s="21" t="e">
        <f>INDEX([1]!CPI_Tab[#Data], MATCH(Costs9[[#This Row],[Country/Region]], [1]!CPI_Tab[Country], FALSE), MATCH(Costs9[[#This Row],[Currency Year]], [1]CPI!$A$2:$Q$2, FALSE))</f>
        <v>#REF!</v>
      </c>
      <c r="AD66" s="21"/>
      <c r="AE6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6" s="21" t="e">
        <f>VLOOKUP(Costs9[[#This Row],[Country/Region]], [1]!Exchange_Tab[#Data], COLUMN([1]!Exchange_Tab[[#Headers],[2012]]), FALSE)</f>
        <v>#REF!</v>
      </c>
      <c r="AG66" s="22">
        <v>253.66219725238309</v>
      </c>
      <c r="AH66" s="21" t="str">
        <f>Costs9[Unit or period]</f>
        <v>per year</v>
      </c>
    </row>
    <row r="67" spans="2:35" ht="15.75" x14ac:dyDescent="0.25">
      <c r="B67" s="13">
        <v>38</v>
      </c>
      <c r="C67" s="14" t="str">
        <f>IF(Costs9[[#This Row],[Column3]]=D66, "  ",D67)</f>
        <v xml:space="preserve">  </v>
      </c>
      <c r="D67" s="15" t="s">
        <v>100</v>
      </c>
      <c r="E67" s="1" t="e">
        <f>VLOOKUP(Costs9[[#This Row],[ID '#]], [1]!Articles[#Data], COLUMN([1]!Articles[[#Headers],[Lead Author]]), FALSE)</f>
        <v>#REF!</v>
      </c>
      <c r="F67" s="1" t="e">
        <f>CONCATENATE(RIGHT(Costs9[Author1],(LEN(Costs9[Author1])-FIND(" ",Costs9[Author1])))," et al. (",Costs9[[#This Row],[Study Year]],")")</f>
        <v>#REF!</v>
      </c>
      <c r="G67" s="1" t="e">
        <f>IF(Costs9[Author]=F66, "  ",Costs9[Author])</f>
        <v>#REF!</v>
      </c>
      <c r="H67" s="1" t="e">
        <f>VLOOKUP(Costs9[[#This Row],[ID '#]], [1]!Articles[#Data], COLUMN([1]!Articles[[#Headers],[Study year]]), FALSE)</f>
        <v>#REF!</v>
      </c>
      <c r="I67" s="23" t="str">
        <f>Costs9[Intervention Original]&amp;": " &amp;Costs9[Unit]</f>
        <v>Medical Care: Direct Medical Cost</v>
      </c>
      <c r="J67" s="17" t="str">
        <f>IF(Costs9[Intervention_All]=I66, "   ",Costs9[Intervention_All])</f>
        <v>Medical Care: Direct Medical Cost</v>
      </c>
      <c r="K67" s="1" t="e">
        <f>VLOOKUP(Costs9[[#This Row],[ID '#]], [1]!Articles[#Data], COLUMN([1]!Articles[[#Headers],[Country/ region]]), FALSE)</f>
        <v>#REF!</v>
      </c>
      <c r="L67" s="1" t="e">
        <f>IF(Costs9[[#This Row],[Study Country]] = "Multiple", "", Costs9[[#This Row],[Study Country]])</f>
        <v>#REF!</v>
      </c>
      <c r="M67" s="1" t="s">
        <v>132</v>
      </c>
      <c r="N67" s="1" t="s">
        <v>133</v>
      </c>
      <c r="O67" s="19">
        <v>2529</v>
      </c>
      <c r="P67" s="1" t="s">
        <v>53</v>
      </c>
      <c r="Q67" s="20"/>
      <c r="R67" s="1"/>
      <c r="S67" s="12">
        <f>IF(NOT(ISBLANK(Costs9[[#This Row],[Conversion]])), Costs9[[#This Row],[Conversion]], Costs9[[#This Row],[Costs Presented]])</f>
        <v>2529</v>
      </c>
      <c r="T67" s="1" t="str">
        <f>IF(NOT(ISBLANK(Costs9[[#This Row],[New Unit or Period]])), Costs9[[#This Row],[New Unit or Period]], Costs9[[#This Row],[Unit Presented]])</f>
        <v>per year</v>
      </c>
      <c r="U67" s="1" t="e">
        <f>Costs9[Currency Country] &amp; "  (" &amp;Costs9[Currency Year] &amp; ")"</f>
        <v>#REF!</v>
      </c>
      <c r="V67" s="1" t="e">
        <f>VLOOKUP(Costs9[[#This Row],[ID '#]], [1]!Articles[#Data], COLUMN([1]!Articles[[#Headers],[Currency Country]]), FALSE)</f>
        <v>#REF!</v>
      </c>
      <c r="W67" s="1" t="e">
        <f>VLOOKUP(Costs9[[#This Row],[ID '#]], [1]!Articles[#Data], COLUMN([1]!Articles[[#Headers],[Currency Year]]), FALSE)</f>
        <v>#REF!</v>
      </c>
      <c r="X6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7" s="21" t="e">
        <f>Costs9[[#This Row],[Cost (unit changed if necessary)]]/Costs9[[#This Row],[Exchange Rate for US and Currency Country for Listed Year OR PPP if $Int]]</f>
        <v>#REF!</v>
      </c>
      <c r="Z67" s="21" t="e">
        <f>INDEX([1]!Exchange_Tab[#Data], MATCH(Costs9[[#This Row],[Country/Region]], [1]!Exchange_Tab[Country Name], 0), MATCH(Costs9[[#This Row],[Currency Year]], '[1]Exchange Rates'!$A$1:$BC$1, 0))</f>
        <v>#REF!</v>
      </c>
      <c r="AA67" s="21" t="e">
        <f>IF(Costs9[[#This Row],[Exchange Rate for US and Study Country for Listed Year]]*Costs9[[#This Row],[US Cost in Listed Year]]=0, NA(), Costs9[[#This Row],[US Cost in Listed Year]]*Costs9[[#This Row],[Exchange Rate for US and Study Country for Listed Year]])</f>
        <v>#REF!</v>
      </c>
      <c r="AB67" s="21" t="e">
        <f>VLOOKUP(Costs9[[#This Row],[Country/Region]], [1]!CPI_Tab[#Data], COLUMN([1]!CPI_Tab[[#Headers],[2012]]), FALSE)</f>
        <v>#REF!</v>
      </c>
      <c r="AC67" s="21" t="e">
        <f>INDEX([1]!CPI_Tab[#Data], MATCH(Costs9[[#This Row],[Country/Region]], [1]!CPI_Tab[Country], FALSE), MATCH(Costs9[[#This Row],[Currency Year]], [1]CPI!$A$2:$Q$2, FALSE))</f>
        <v>#REF!</v>
      </c>
      <c r="AD67" s="21"/>
      <c r="AE6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7" s="21" t="e">
        <f>VLOOKUP(Costs9[[#This Row],[Country/Region]], [1]!Exchange_Tab[#Data], COLUMN([1]!Exchange_Tab[[#Headers],[2012]]), FALSE)</f>
        <v>#REF!</v>
      </c>
      <c r="AG67" s="22">
        <v>470.82676464510729</v>
      </c>
      <c r="AH67" s="21" t="str">
        <f>Costs9[Unit or period]</f>
        <v>per year</v>
      </c>
    </row>
    <row r="68" spans="2:35" ht="15.75" x14ac:dyDescent="0.25">
      <c r="B68" s="13">
        <v>118</v>
      </c>
      <c r="C68" s="14" t="str">
        <f>IF(Costs9[[#This Row],[Column3]]=D67, "  ",D68)</f>
        <v xml:space="preserve">  </v>
      </c>
      <c r="D68" s="15" t="s">
        <v>100</v>
      </c>
      <c r="E68" s="1" t="e">
        <f>VLOOKUP(Costs9[[#This Row],[ID '#]], [1]!Articles[#Data], COLUMN([1]!Articles[[#Headers],[Lead Author]]), FALSE)</f>
        <v>#REF!</v>
      </c>
      <c r="F68" s="1" t="e">
        <f>CONCATENATE(RIGHT(Costs9[Author1],(LEN(Costs9[Author1])-FIND(" ",Costs9[Author1])))," et al. (",Costs9[[#This Row],[Study Year]],")")</f>
        <v>#REF!</v>
      </c>
      <c r="G68" s="1" t="e">
        <f>IF(Costs9[Author]=F67, "  ",Costs9[Author])</f>
        <v>#REF!</v>
      </c>
      <c r="H68" s="1" t="e">
        <f>VLOOKUP(Costs9[[#This Row],[ID '#]], [1]!Articles[#Data], COLUMN([1]!Articles[[#Headers],[Study year]]), FALSE)</f>
        <v>#REF!</v>
      </c>
      <c r="I68" s="23" t="str">
        <f>Costs9[Intervention Original]&amp;": " &amp;Costs9[Unit]</f>
        <v>Epilepsy care: Healthcare</v>
      </c>
      <c r="J68" s="17" t="str">
        <f>IF(Costs9[Intervention_All]=I67, "   ",Costs9[Intervention_All])</f>
        <v>Epilepsy care: Healthcare</v>
      </c>
      <c r="K68" s="1" t="e">
        <f>VLOOKUP(Costs9[[#This Row],[ID '#]], [1]!Articles[#Data], COLUMN([1]!Articles[[#Headers],[Country/ region]]), FALSE)</f>
        <v>#REF!</v>
      </c>
      <c r="L68" s="1" t="e">
        <f>IF(Costs9[[#This Row],[Study Country]] = "Multiple", "", Costs9[[#This Row],[Study Country]])</f>
        <v>#REF!</v>
      </c>
      <c r="M68" s="18" t="s">
        <v>134</v>
      </c>
      <c r="N68" s="1" t="s">
        <v>135</v>
      </c>
      <c r="O68" s="19">
        <v>594</v>
      </c>
      <c r="P68" s="1" t="s">
        <v>36</v>
      </c>
      <c r="Q68" s="20"/>
      <c r="R68" s="1"/>
      <c r="S68" s="12">
        <f>IF(NOT(ISBLANK(Costs9[[#This Row],[Conversion]])), Costs9[[#This Row],[Conversion]], Costs9[[#This Row],[Costs Presented]])</f>
        <v>594</v>
      </c>
      <c r="T68" s="1" t="str">
        <f>IF(NOT(ISBLANK(Costs9[[#This Row],[New Unit or Period]])), Costs9[[#This Row],[New Unit or Period]], Costs9[[#This Row],[Unit Presented]])</f>
        <v>per patient per year</v>
      </c>
      <c r="U68" s="1" t="e">
        <f>Costs9[Currency Country] &amp; "  (" &amp;Costs9[Currency Year] &amp; ")"</f>
        <v>#REF!</v>
      </c>
      <c r="V68" s="1" t="e">
        <f>VLOOKUP(Costs9[[#This Row],[ID '#]], [1]!Articles[#Data], COLUMN([1]!Articles[[#Headers],[Currency Country]]), FALSE)</f>
        <v>#REF!</v>
      </c>
      <c r="W68" s="1" t="e">
        <f>VLOOKUP(Costs9[[#This Row],[ID '#]], [1]!Articles[#Data], COLUMN([1]!Articles[[#Headers],[Currency Year]]), FALSE)</f>
        <v>#REF!</v>
      </c>
      <c r="X6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8" s="21" t="e">
        <f>Costs9[[#This Row],[Cost (unit changed if necessary)]]/Costs9[[#This Row],[Exchange Rate for US and Currency Country for Listed Year OR PPP if $Int]]</f>
        <v>#REF!</v>
      </c>
      <c r="Z68" s="21" t="e">
        <f>INDEX([1]!Exchange_Tab[#Data], MATCH(Costs9[[#This Row],[Country/Region]], [1]!Exchange_Tab[Country Name], 0), MATCH(Costs9[[#This Row],[Currency Year]], '[1]Exchange Rates'!$A$1:$BC$1, 0))</f>
        <v>#REF!</v>
      </c>
      <c r="AA68" s="21" t="e">
        <f>IF(Costs9[[#This Row],[Exchange Rate for US and Study Country for Listed Year]]*Costs9[[#This Row],[US Cost in Listed Year]]=0, NA(), Costs9[[#This Row],[US Cost in Listed Year]]*Costs9[[#This Row],[Exchange Rate for US and Study Country for Listed Year]])</f>
        <v>#REF!</v>
      </c>
      <c r="AB68" s="21" t="e">
        <f>VLOOKUP(Costs9[[#This Row],[Country/Region]], [1]!CPI_Tab[#Data], COLUMN([1]!CPI_Tab[[#Headers],[2012]]), FALSE)</f>
        <v>#REF!</v>
      </c>
      <c r="AC68" s="21" t="e">
        <f>INDEX([1]!CPI_Tab[#Data], MATCH(Costs9[[#This Row],[Country/Region]], [1]!CPI_Tab[Country], FALSE), MATCH(Costs9[[#This Row],[Currency Year]], [1]CPI!$A$2:$Q$2, FALSE))</f>
        <v>#REF!</v>
      </c>
      <c r="AD68" s="21"/>
      <c r="AE6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8" s="21" t="e">
        <f>VLOOKUP(Costs9[[#This Row],[Country/Region]], [1]!Exchange_Tab[#Data], COLUMN([1]!Exchange_Tab[[#Headers],[2012]]), FALSE)</f>
        <v>#REF!</v>
      </c>
      <c r="AG68" s="22">
        <v>624.16093165401082</v>
      </c>
      <c r="AH68" s="21" t="str">
        <f>Costs9[Unit or period]</f>
        <v>per patient per year</v>
      </c>
    </row>
    <row r="69" spans="2:35" ht="31.5" x14ac:dyDescent="0.25">
      <c r="B69" s="13">
        <v>122</v>
      </c>
      <c r="C69" s="14" t="str">
        <f>IF(Costs9[[#This Row],[Column3]]=D68, "  ",D69)</f>
        <v xml:space="preserve">  </v>
      </c>
      <c r="D69" s="15" t="s">
        <v>100</v>
      </c>
      <c r="E69" s="1" t="e">
        <f>VLOOKUP(Costs9[[#This Row],[ID '#]], [1]!Articles[#Data], COLUMN([1]!Articles[[#Headers],[Lead Author]]), FALSE)</f>
        <v>#REF!</v>
      </c>
      <c r="F69" s="1" t="e">
        <f>CONCATENATE(RIGHT(Costs9[Author1],(LEN(Costs9[Author1])-FIND(" ",Costs9[Author1])))," et al. (",Costs9[[#This Row],[Study Year]],")")</f>
        <v>#REF!</v>
      </c>
      <c r="G69" s="1" t="e">
        <f>IF(Costs9[Author]=F68, "  ",Costs9[Author])</f>
        <v>#REF!</v>
      </c>
      <c r="H69" s="1" t="e">
        <f>VLOOKUP(Costs9[[#This Row],[ID '#]], [1]!Articles[#Data], COLUMN([1]!Articles[[#Headers],[Study year]]), FALSE)</f>
        <v>#REF!</v>
      </c>
      <c r="I69" s="23" t="str">
        <f>Costs9[Intervention Original]&amp;": " &amp;Costs9[Unit]</f>
        <v>Inpatient and outpatient treatment of epilepsy: Direct medical cost</v>
      </c>
      <c r="J69" s="17" t="str">
        <f>IF(Costs9[Intervention_All]=I68, "   ",Costs9[Intervention_All])</f>
        <v>Inpatient and outpatient treatment of epilepsy: Direct medical cost</v>
      </c>
      <c r="K69" s="1" t="e">
        <f>VLOOKUP(Costs9[[#This Row],[ID '#]], [1]!Articles[#Data], COLUMN([1]!Articles[[#Headers],[Country/ region]]), FALSE)</f>
        <v>#REF!</v>
      </c>
      <c r="L69" s="1" t="e">
        <f>IF(Costs9[[#This Row],[Study Country]] = "Multiple", "", Costs9[[#This Row],[Study Country]])</f>
        <v>#REF!</v>
      </c>
      <c r="M69" s="1" t="s">
        <v>136</v>
      </c>
      <c r="N69" s="1" t="s">
        <v>137</v>
      </c>
      <c r="O69" s="19">
        <v>76.66</v>
      </c>
      <c r="P69" s="1" t="s">
        <v>36</v>
      </c>
      <c r="Q69" s="20"/>
      <c r="R69" s="1"/>
      <c r="S69" s="12">
        <f>IF(NOT(ISBLANK(Costs9[[#This Row],[Conversion]])), Costs9[[#This Row],[Conversion]], Costs9[[#This Row],[Costs Presented]])</f>
        <v>76.66</v>
      </c>
      <c r="T69" s="1" t="str">
        <f>IF(NOT(ISBLANK(Costs9[[#This Row],[New Unit or Period]])), Costs9[[#This Row],[New Unit or Period]], Costs9[[#This Row],[Unit Presented]])</f>
        <v>per patient per year</v>
      </c>
      <c r="U69" s="1" t="e">
        <f>Costs9[Currency Country] &amp; "  (" &amp;Costs9[Currency Year] &amp; ")"</f>
        <v>#REF!</v>
      </c>
      <c r="V69" s="1" t="e">
        <f>VLOOKUP(Costs9[[#This Row],[ID '#]], [1]!Articles[#Data], COLUMN([1]!Articles[[#Headers],[Currency Country]]), FALSE)</f>
        <v>#REF!</v>
      </c>
      <c r="W69" s="1" t="e">
        <f>VLOOKUP(Costs9[[#This Row],[ID '#]], [1]!Articles[#Data], COLUMN([1]!Articles[[#Headers],[Currency Year]]), FALSE)</f>
        <v>#REF!</v>
      </c>
      <c r="X6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69" s="21" t="e">
        <f>Costs9[[#This Row],[Cost (unit changed if necessary)]]/Costs9[[#This Row],[Exchange Rate for US and Currency Country for Listed Year OR PPP if $Int]]</f>
        <v>#REF!</v>
      </c>
      <c r="Z69" s="21" t="e">
        <f>INDEX([1]!Exchange_Tab[#Data], MATCH(Costs9[[#This Row],[Country/Region]], [1]!Exchange_Tab[Country Name], 0), MATCH(Costs9[[#This Row],[Currency Year]], '[1]Exchange Rates'!$A$1:$BC$1, 0))</f>
        <v>#REF!</v>
      </c>
      <c r="AA69" s="21" t="e">
        <f>IF(Costs9[[#This Row],[Exchange Rate for US and Study Country for Listed Year]]*Costs9[[#This Row],[US Cost in Listed Year]]=0, NA(), Costs9[[#This Row],[US Cost in Listed Year]]*Costs9[[#This Row],[Exchange Rate for US and Study Country for Listed Year]])</f>
        <v>#REF!</v>
      </c>
      <c r="AB69" s="21" t="e">
        <f>VLOOKUP(Costs9[[#This Row],[Country/Region]], [1]!CPI_Tab[#Data], COLUMN([1]!CPI_Tab[[#Headers],[2012]]), FALSE)</f>
        <v>#REF!</v>
      </c>
      <c r="AC69" s="21" t="e">
        <f>INDEX([1]!CPI_Tab[#Data], MATCH(Costs9[[#This Row],[Country/Region]], [1]!CPI_Tab[Country], FALSE), MATCH(Costs9[[#This Row],[Currency Year]], [1]CPI!$A$2:$Q$2, FALSE))</f>
        <v>#REF!</v>
      </c>
      <c r="AD69" s="21"/>
      <c r="AE6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69" s="21" t="e">
        <f>VLOOKUP(Costs9[[#This Row],[Country/Region]], [1]!Exchange_Tab[#Data], COLUMN([1]!Exchange_Tab[[#Headers],[2012]]), FALSE)</f>
        <v>#REF!</v>
      </c>
      <c r="AG69" s="22">
        <v>143.4400464186011</v>
      </c>
      <c r="AH69" s="21" t="str">
        <f>Costs9[Unit or period]</f>
        <v>per patient per year</v>
      </c>
    </row>
    <row r="70" spans="2:35" ht="15.75" x14ac:dyDescent="0.25">
      <c r="B70" s="13">
        <v>127</v>
      </c>
      <c r="C70" s="14" t="str">
        <f>IF(Costs9[[#This Row],[Column3]]=D69, "  ",D70)</f>
        <v xml:space="preserve">  </v>
      </c>
      <c r="D70" s="15" t="s">
        <v>100</v>
      </c>
      <c r="E70" s="1" t="e">
        <f>VLOOKUP(Costs9[[#This Row],[ID '#]], [1]!Articles[#Data], COLUMN([1]!Articles[[#Headers],[Lead Author]]), FALSE)</f>
        <v>#REF!</v>
      </c>
      <c r="F70" s="1" t="e">
        <f>CONCATENATE(RIGHT(Costs9[Author1],(LEN(Costs9[Author1])-FIND(" ",Costs9[Author1])))," et al. (",Costs9[[#This Row],[Study Year]],")")</f>
        <v>#REF!</v>
      </c>
      <c r="G70" s="1" t="e">
        <f>IF(Costs9[Author]=F69, "  ",Costs9[Author])</f>
        <v>#REF!</v>
      </c>
      <c r="H70" s="1" t="e">
        <f>VLOOKUP(Costs9[[#This Row],[ID '#]], [1]!Articles[#Data], COLUMN([1]!Articles[[#Headers],[Study year]]), FALSE)</f>
        <v>#REF!</v>
      </c>
      <c r="I70" s="23" t="str">
        <f>Costs9[Intervention Original]&amp;": " &amp;Costs9[Unit]</f>
        <v>Care of a person with epilepsy: Direct cost</v>
      </c>
      <c r="J70" s="17" t="str">
        <f>IF(Costs9[Intervention_All]=I69, "   ",Costs9[Intervention_All])</f>
        <v>Care of a person with epilepsy: Direct cost</v>
      </c>
      <c r="K70" s="1" t="e">
        <f>VLOOKUP(Costs9[[#This Row],[ID '#]], [1]!Articles[#Data], COLUMN([1]!Articles[[#Headers],[Country/ region]]), FALSE)</f>
        <v>#REF!</v>
      </c>
      <c r="L70" s="1" t="e">
        <f>IF(Costs9[[#This Row],[Study Country]] = "Multiple", "", Costs9[[#This Row],[Study Country]])</f>
        <v>#REF!</v>
      </c>
      <c r="M70" s="1" t="s">
        <v>138</v>
      </c>
      <c r="N70" s="1" t="s">
        <v>139</v>
      </c>
      <c r="O70" s="19">
        <v>33616</v>
      </c>
      <c r="P70" s="1" t="s">
        <v>36</v>
      </c>
      <c r="Q70" s="20"/>
      <c r="R70" s="1"/>
      <c r="S70" s="12">
        <f>IF(NOT(ISBLANK(Costs9[[#This Row],[Conversion]])), Costs9[[#This Row],[Conversion]], Costs9[[#This Row],[Costs Presented]])</f>
        <v>33616</v>
      </c>
      <c r="T70" s="1" t="str">
        <f>IF(NOT(ISBLANK(Costs9[[#This Row],[New Unit or Period]])), Costs9[[#This Row],[New Unit or Period]], Costs9[[#This Row],[Unit Presented]])</f>
        <v>per patient per year</v>
      </c>
      <c r="U70" s="1" t="e">
        <f>Costs9[Currency Country] &amp; "  (" &amp;Costs9[Currency Year] &amp; ")"</f>
        <v>#REF!</v>
      </c>
      <c r="V70" s="1" t="e">
        <f>VLOOKUP(Costs9[[#This Row],[ID '#]], [1]!Articles[#Data], COLUMN([1]!Articles[[#Headers],[Currency Country]]), FALSE)</f>
        <v>#REF!</v>
      </c>
      <c r="W70" s="1" t="e">
        <f>VLOOKUP(Costs9[[#This Row],[ID '#]], [1]!Articles[#Data], COLUMN([1]!Articles[[#Headers],[Currency Year]]), FALSE)</f>
        <v>#REF!</v>
      </c>
      <c r="X7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0" s="21" t="e">
        <f>Costs9[[#This Row],[Cost (unit changed if necessary)]]/Costs9[[#This Row],[Exchange Rate for US and Currency Country for Listed Year OR PPP if $Int]]</f>
        <v>#REF!</v>
      </c>
      <c r="Z70" s="21">
        <f>AVERAGE(171.4,167.14,165,163.14,162.28,162.43,160.98,159.57,159.81,160,158.7,159.12)</f>
        <v>162.46416666666664</v>
      </c>
      <c r="AA70" s="21" t="e">
        <f>IF(Costs9[[#This Row],[Exchange Rate for US and Study Country for Listed Year]]*Costs9[[#This Row],[US Cost in Listed Year]]=0, NA(), Costs9[[#This Row],[US Cost in Listed Year]]*Costs9[[#This Row],[Exchange Rate for US and Study Country for Listed Year]])</f>
        <v>#REF!</v>
      </c>
      <c r="AB70" s="21" t="e">
        <f>VLOOKUP(Costs9[[#This Row],[Country/Region]], [1]!CPI_Tab[#Data], COLUMN([1]!CPI_Tab[[#Headers],[2012]]), FALSE)</f>
        <v>#REF!</v>
      </c>
      <c r="AC70" s="21" t="e">
        <f>INDEX([1]!CPI_Tab[#Data], MATCH(Costs9[[#This Row],[Country/Region]], [1]!CPI_Tab[Country], FALSE), MATCH(Costs9[[#This Row],[Currency Year]], [1]CPI!$A$2:$Q$2, FALSE))</f>
        <v>#REF!</v>
      </c>
      <c r="AD70" s="21"/>
      <c r="AE7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0" s="21" t="e">
        <f>VLOOKUP(Costs9[[#This Row],[Country/Region]], [1]!Exchange_Tab[#Data], COLUMN([1]!Exchange_Tab[[#Headers],[2012]]), FALSE)</f>
        <v>#REF!</v>
      </c>
      <c r="AG70" s="22">
        <v>51830.896203163458</v>
      </c>
      <c r="AH70" s="21" t="str">
        <f>Costs9[Unit or period]</f>
        <v>per patient per year</v>
      </c>
      <c r="AI70" s="21" t="s">
        <v>140</v>
      </c>
    </row>
    <row r="71" spans="2:35" ht="63" x14ac:dyDescent="0.25">
      <c r="B71" s="13">
        <v>16</v>
      </c>
      <c r="C71" s="14" t="str">
        <f>IF(Costs9[[#This Row],[Column3]]=D70, "  ",D71)</f>
        <v xml:space="preserve">General </v>
      </c>
      <c r="D71" s="15" t="s">
        <v>141</v>
      </c>
      <c r="E71" s="1" t="e">
        <f>VLOOKUP(Costs9[[#This Row],[ID '#]], [1]!Articles[#Data], COLUMN([1]!Articles[[#Headers],[Lead Author]]), FALSE)</f>
        <v>#REF!</v>
      </c>
      <c r="F71" s="1" t="e">
        <f>CONCATENATE(RIGHT(Costs9[Author1],(LEN(Costs9[Author1])-FIND(" ",Costs9[Author1])))," et al. (",Costs9[[#This Row],[Study Year]],")")</f>
        <v>#REF!</v>
      </c>
      <c r="G71" s="1" t="e">
        <f>IF(Costs9[Author]=F70, "  ",Costs9[Author])</f>
        <v>#REF!</v>
      </c>
      <c r="H71" s="1" t="e">
        <f>VLOOKUP(Costs9[[#This Row],[ID '#]], [1]!Articles[#Data], COLUMN([1]!Articles[[#Headers],[Study year]]), FALSE)</f>
        <v>#REF!</v>
      </c>
      <c r="I71" s="23" t="str">
        <f>Costs9[Intervention Original]&amp;": " &amp;Costs9[Unit]</f>
        <v>Ideal Mental Health Package: Pharmacological and/or psychosocial treatment of schizophrenia, bipolar disroder, depression, and hazardous alcohol use.</v>
      </c>
      <c r="J71" s="17" t="str">
        <f>IF(Costs9[Intervention_All]=I70, "   ",Costs9[Intervention_All])</f>
        <v>Ideal Mental Health Package: Pharmacological and/or psychosocial treatment of schizophrenia, bipolar disroder, depression, and hazardous alcohol use.</v>
      </c>
      <c r="K71" s="1" t="e">
        <f>VLOOKUP(Costs9[[#This Row],[ID '#]], [1]!Articles[#Data], COLUMN([1]!Articles[[#Headers],[Country/ region]]), FALSE)</f>
        <v>#REF!</v>
      </c>
      <c r="L71" s="1" t="s">
        <v>142</v>
      </c>
      <c r="M71" s="1" t="s">
        <v>143</v>
      </c>
      <c r="N71" s="1" t="s">
        <v>144</v>
      </c>
      <c r="O71" s="19">
        <v>4.18</v>
      </c>
      <c r="P71" s="1" t="s">
        <v>41</v>
      </c>
      <c r="Q71" s="20"/>
      <c r="R71" s="1"/>
      <c r="S71" s="12">
        <f>IF(NOT(ISBLANK(Costs9[[#This Row],[Conversion]])), Costs9[[#This Row],[Conversion]], Costs9[[#This Row],[Costs Presented]])</f>
        <v>4.18</v>
      </c>
      <c r="T71" s="1" t="str">
        <f>IF(NOT(ISBLANK(Costs9[[#This Row],[New Unit or Period]])), Costs9[[#This Row],[New Unit or Period]], Costs9[[#This Row],[Unit Presented]])</f>
        <v>per capita</v>
      </c>
      <c r="U71" s="1" t="e">
        <f>Costs9[Currency Country] &amp; "  (" &amp;Costs9[Currency Year] &amp; ")"</f>
        <v>#REF!</v>
      </c>
      <c r="V71" s="1" t="e">
        <f>VLOOKUP(Costs9[[#This Row],[ID '#]], [1]!Articles[#Data], COLUMN([1]!Articles[[#Headers],[Currency Country]]), FALSE)</f>
        <v>#REF!</v>
      </c>
      <c r="W71" s="1" t="e">
        <f>VLOOKUP(Costs9[[#This Row],[ID '#]], [1]!Articles[#Data], COLUMN([1]!Articles[[#Headers],[Currency Year]]), FALSE)</f>
        <v>#REF!</v>
      </c>
      <c r="X7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1" s="21" t="e">
        <f>Costs9[[#This Row],[Cost (unit changed if necessary)]]/Costs9[[#This Row],[Exchange Rate for US and Currency Country for Listed Year OR PPP if $Int]]</f>
        <v>#REF!</v>
      </c>
      <c r="Z71" s="21" t="e">
        <f>INDEX([1]!Exchange_Tab[#Data], MATCH(Costs9[[#This Row],[Country/Region]], [1]!Exchange_Tab[Country Name], 0), MATCH(Costs9[[#This Row],[Currency Year]], '[1]Exchange Rates'!$A$1:$BC$1, 0))</f>
        <v>#REF!</v>
      </c>
      <c r="AA71" s="21" t="e">
        <f>IF(Costs9[[#This Row],[Exchange Rate for US and Study Country for Listed Year]]*Costs9[[#This Row],[US Cost in Listed Year]]=0, NA(), Costs9[[#This Row],[US Cost in Listed Year]]*Costs9[[#This Row],[Exchange Rate for US and Study Country for Listed Year]])</f>
        <v>#REF!</v>
      </c>
      <c r="AB71" s="21" t="e">
        <f>VLOOKUP(Costs9[[#This Row],[Country/Region]], [1]!CPI_Tab[#Data], COLUMN([1]!CPI_Tab[[#Headers],[2012]]), FALSE)</f>
        <v>#REF!</v>
      </c>
      <c r="AC71" s="21" t="e">
        <f>INDEX([1]!CPI_Tab[#Data], MATCH(Costs9[[#This Row],[Country/Region]], [1]!CPI_Tab[Country], FALSE), MATCH(Costs9[[#This Row],[Currency Year]], [1]CPI!$A$2:$Q$2, FALSE))</f>
        <v>#REF!</v>
      </c>
      <c r="AD71" s="21"/>
      <c r="AE7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1" s="21" t="e">
        <f>VLOOKUP(Costs9[[#This Row],[Country/Region]], [1]!Exchange_Tab[#Data], COLUMN([1]!Exchange_Tab[[#Headers],[2012]]), FALSE)</f>
        <v>#REF!</v>
      </c>
      <c r="AG71" s="22">
        <v>6.0024688717251404</v>
      </c>
      <c r="AH71" s="21" t="str">
        <f>Costs9[Unit or period]</f>
        <v>per capita</v>
      </c>
    </row>
    <row r="72" spans="2:35" ht="45" x14ac:dyDescent="0.25">
      <c r="B72" s="13">
        <v>16</v>
      </c>
      <c r="C72" s="14" t="str">
        <f>IF(Costs9[[#This Row],[Column3]]=D71, "  ",D72)</f>
        <v xml:space="preserve">  </v>
      </c>
      <c r="D72" s="15" t="s">
        <v>141</v>
      </c>
      <c r="E72" s="1" t="e">
        <f>VLOOKUP(Costs9[[#This Row],[ID '#]], [1]!Articles[#Data], COLUMN([1]!Articles[[#Headers],[Lead Author]]), FALSE)</f>
        <v>#REF!</v>
      </c>
      <c r="F72" s="1" t="e">
        <f>CONCATENATE(RIGHT(Costs9[Author1],(LEN(Costs9[Author1])-FIND(" ",Costs9[Author1])))," et al. (",Costs9[[#This Row],[Study Year]],")")</f>
        <v>#REF!</v>
      </c>
      <c r="G72" s="1" t="e">
        <f>IF(Costs9[Author]=F71, "  ",Costs9[Author])</f>
        <v>#REF!</v>
      </c>
      <c r="H72" s="1" t="e">
        <f>VLOOKUP(Costs9[[#This Row],[ID '#]], [1]!Articles[#Data], COLUMN([1]!Articles[[#Headers],[Study year]]), FALSE)</f>
        <v>#REF!</v>
      </c>
      <c r="I72" s="23" t="str">
        <f>Costs9[Intervention Original]&amp;": " &amp;Costs9[Unit]</f>
        <v>Ideal Mental Health Package: Pharmacological and/or psychosocial treatment of schizophrenia, bipolar disroder, depression, and hazardous alcohol use.</v>
      </c>
      <c r="J72" s="17" t="str">
        <f>IF(Costs9[Intervention_All]=I71, "   ",Costs9[Intervention_All])</f>
        <v xml:space="preserve">   </v>
      </c>
      <c r="K72" s="1" t="e">
        <f>VLOOKUP(Costs9[[#This Row],[ID '#]], [1]!Articles[#Data], COLUMN([1]!Articles[[#Headers],[Country/ region]]), FALSE)</f>
        <v>#REF!</v>
      </c>
      <c r="L72" s="1" t="s">
        <v>145</v>
      </c>
      <c r="M72" s="1" t="s">
        <v>143</v>
      </c>
      <c r="N72" s="1" t="s">
        <v>144</v>
      </c>
      <c r="O72" s="19">
        <v>3.05</v>
      </c>
      <c r="P72" s="1" t="s">
        <v>41</v>
      </c>
      <c r="Q72" s="20"/>
      <c r="R72" s="1"/>
      <c r="S72" s="12">
        <f>IF(NOT(ISBLANK(Costs9[[#This Row],[Conversion]])), Costs9[[#This Row],[Conversion]], Costs9[[#This Row],[Costs Presented]])</f>
        <v>3.05</v>
      </c>
      <c r="T72" s="1" t="str">
        <f>IF(NOT(ISBLANK(Costs9[[#This Row],[New Unit or Period]])), Costs9[[#This Row],[New Unit or Period]], Costs9[[#This Row],[Unit Presented]])</f>
        <v>per capita</v>
      </c>
      <c r="U72" s="1" t="e">
        <f>Costs9[Currency Country] &amp; "  (" &amp;Costs9[Currency Year] &amp; ")"</f>
        <v>#REF!</v>
      </c>
      <c r="V72" s="1" t="e">
        <f>VLOOKUP(Costs9[[#This Row],[ID '#]], [1]!Articles[#Data], COLUMN([1]!Articles[[#Headers],[Currency Country]]), FALSE)</f>
        <v>#REF!</v>
      </c>
      <c r="W72" s="1" t="e">
        <f>VLOOKUP(Costs9[[#This Row],[ID '#]], [1]!Articles[#Data], COLUMN([1]!Articles[[#Headers],[Currency Year]]), FALSE)</f>
        <v>#REF!</v>
      </c>
      <c r="X7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2" s="21" t="e">
        <f>Costs9[[#This Row],[Cost (unit changed if necessary)]]/Costs9[[#This Row],[Exchange Rate for US and Currency Country for Listed Year OR PPP if $Int]]</f>
        <v>#REF!</v>
      </c>
      <c r="Z72" s="21" t="e">
        <f>INDEX([1]!Exchange_Tab[#Data], MATCH(Costs9[[#This Row],[Country/Region]], [1]!Exchange_Tab[Country Name], 0), MATCH(Costs9[[#This Row],[Currency Year]], '[1]Exchange Rates'!$A$1:$BC$1, 0))</f>
        <v>#REF!</v>
      </c>
      <c r="AA72" s="21" t="e">
        <f>IF(Costs9[[#This Row],[Exchange Rate for US and Study Country for Listed Year]]*Costs9[[#This Row],[US Cost in Listed Year]]=0, NA(), Costs9[[#This Row],[US Cost in Listed Year]]*Costs9[[#This Row],[Exchange Rate for US and Study Country for Listed Year]])</f>
        <v>#REF!</v>
      </c>
      <c r="AB72" s="21" t="e">
        <f>VLOOKUP(Costs9[[#This Row],[Country/Region]], [1]!CPI_Tab[#Data], COLUMN([1]!CPI_Tab[[#Headers],[2012]]), FALSE)</f>
        <v>#REF!</v>
      </c>
      <c r="AC72" s="21" t="e">
        <f>INDEX([1]!CPI_Tab[#Data], MATCH(Costs9[[#This Row],[Country/Region]], [1]!CPI_Tab[Country], FALSE), MATCH(Costs9[[#This Row],[Currency Year]], [1]CPI!$A$2:$Q$2, FALSE))</f>
        <v>#REF!</v>
      </c>
      <c r="AD72" s="21"/>
      <c r="AE7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2" s="21" t="e">
        <f>VLOOKUP(Costs9[[#This Row],[Country/Region]], [1]!Exchange_Tab[#Data], COLUMN([1]!Exchange_Tab[[#Headers],[2012]]), FALSE)</f>
        <v>#REF!</v>
      </c>
      <c r="AG72" s="22">
        <v>5.2837267465535804</v>
      </c>
      <c r="AH72" s="21" t="str">
        <f>Costs9[Unit or period]</f>
        <v>per capita</v>
      </c>
    </row>
    <row r="73" spans="2:35" ht="45" x14ac:dyDescent="0.25">
      <c r="B73" s="13">
        <v>16</v>
      </c>
      <c r="C73" s="14" t="str">
        <f>IF(Costs9[[#This Row],[Column3]]=D72, "  ",D73)</f>
        <v xml:space="preserve">  </v>
      </c>
      <c r="D73" s="15" t="s">
        <v>141</v>
      </c>
      <c r="E73" s="1" t="e">
        <f>VLOOKUP(Costs9[[#This Row],[ID '#]], [1]!Articles[#Data], COLUMN([1]!Articles[[#Headers],[Lead Author]]), FALSE)</f>
        <v>#REF!</v>
      </c>
      <c r="F73" s="1" t="e">
        <f>CONCATENATE(RIGHT(Costs9[Author1],(LEN(Costs9[Author1])-FIND(" ",Costs9[Author1])))," et al. (",Costs9[[#This Row],[Study Year]],")")</f>
        <v>#REF!</v>
      </c>
      <c r="G73" s="1" t="e">
        <f>IF(Costs9[Author]=F72, "  ",Costs9[Author])</f>
        <v>#REF!</v>
      </c>
      <c r="H73" s="1" t="e">
        <f>VLOOKUP(Costs9[[#This Row],[ID '#]], [1]!Articles[#Data], COLUMN([1]!Articles[[#Headers],[Study year]]), FALSE)</f>
        <v>#REF!</v>
      </c>
      <c r="I73" s="23" t="str">
        <f>Costs9[Intervention Original]&amp;": " &amp;Costs9[Unit]</f>
        <v>Ideal Mental Health Package: Pharmacological and/or psychosocial treatment of schizophrenia, bipolar disroder, depression, and hazardous alcohol use.</v>
      </c>
      <c r="J73" s="17" t="str">
        <f>IF(Costs9[Intervention_All]=I72, "   ",Costs9[Intervention_All])</f>
        <v xml:space="preserve">   </v>
      </c>
      <c r="K73" s="1" t="e">
        <f>VLOOKUP(Costs9[[#This Row],[ID '#]], [1]!Articles[#Data], COLUMN([1]!Articles[[#Headers],[Country/ region]]), FALSE)</f>
        <v>#REF!</v>
      </c>
      <c r="L73" s="1" t="s">
        <v>146</v>
      </c>
      <c r="M73" s="1" t="s">
        <v>143</v>
      </c>
      <c r="N73" s="1" t="s">
        <v>144</v>
      </c>
      <c r="O73" s="19">
        <v>1.58</v>
      </c>
      <c r="P73" s="1" t="s">
        <v>41</v>
      </c>
      <c r="Q73" s="20"/>
      <c r="R73" s="1"/>
      <c r="S73" s="12">
        <f>IF(NOT(ISBLANK(Costs9[[#This Row],[Conversion]])), Costs9[[#This Row],[Conversion]], Costs9[[#This Row],[Costs Presented]])</f>
        <v>1.58</v>
      </c>
      <c r="T73" s="1" t="str">
        <f>IF(NOT(ISBLANK(Costs9[[#This Row],[New Unit or Period]])), Costs9[[#This Row],[New Unit or Period]], Costs9[[#This Row],[Unit Presented]])</f>
        <v>per capita</v>
      </c>
      <c r="U73" s="1" t="e">
        <f>Costs9[Currency Country] &amp; "  (" &amp;Costs9[Currency Year] &amp; ")"</f>
        <v>#REF!</v>
      </c>
      <c r="V73" s="1" t="e">
        <f>VLOOKUP(Costs9[[#This Row],[ID '#]], [1]!Articles[#Data], COLUMN([1]!Articles[[#Headers],[Currency Country]]), FALSE)</f>
        <v>#REF!</v>
      </c>
      <c r="W73" s="1" t="e">
        <f>VLOOKUP(Costs9[[#This Row],[ID '#]], [1]!Articles[#Data], COLUMN([1]!Articles[[#Headers],[Currency Year]]), FALSE)</f>
        <v>#REF!</v>
      </c>
      <c r="X7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3" s="21" t="e">
        <f>Costs9[[#This Row],[Cost (unit changed if necessary)]]/Costs9[[#This Row],[Exchange Rate for US and Currency Country for Listed Year OR PPP if $Int]]</f>
        <v>#REF!</v>
      </c>
      <c r="Z73" s="21" t="e">
        <f>INDEX([1]!Exchange_Tab[#Data], MATCH(Costs9[[#This Row],[Country/Region]], [1]!Exchange_Tab[Country Name], 0), MATCH(Costs9[[#This Row],[Currency Year]], '[1]Exchange Rates'!$A$1:$BC$1, 0))</f>
        <v>#REF!</v>
      </c>
      <c r="AA73" s="21" t="e">
        <f>IF(Costs9[[#This Row],[Exchange Rate for US and Study Country for Listed Year]]*Costs9[[#This Row],[US Cost in Listed Year]]=0, NA(), Costs9[[#This Row],[US Cost in Listed Year]]*Costs9[[#This Row],[Exchange Rate for US and Study Country for Listed Year]])</f>
        <v>#REF!</v>
      </c>
      <c r="AB73" s="21" t="e">
        <f>VLOOKUP(Costs9[[#This Row],[Country/Region]], [1]!CPI_Tab[#Data], COLUMN([1]!CPI_Tab[[#Headers],[2012]]), FALSE)</f>
        <v>#REF!</v>
      </c>
      <c r="AC73" s="21" t="e">
        <f>INDEX([1]!CPI_Tab[#Data], MATCH(Costs9[[#This Row],[Country/Region]], [1]!CPI_Tab[Country], FALSE), MATCH(Costs9[[#This Row],[Currency Year]], [1]CPI!$A$2:$Q$2, FALSE))</f>
        <v>#REF!</v>
      </c>
      <c r="AD73" s="21"/>
      <c r="AE7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3" s="21" t="e">
        <f>VLOOKUP(Costs9[[#This Row],[Country/Region]], [1]!Exchange_Tab[#Data], COLUMN([1]!Exchange_Tab[[#Headers],[2012]]), FALSE)</f>
        <v>#REF!</v>
      </c>
      <c r="AG73" s="22">
        <v>3.2644827555386735</v>
      </c>
      <c r="AH73" s="21" t="str">
        <f>Costs9[Unit or period]</f>
        <v>per capita</v>
      </c>
    </row>
    <row r="74" spans="2:35" ht="45" x14ac:dyDescent="0.25">
      <c r="B74" s="13">
        <v>16</v>
      </c>
      <c r="C74" s="14" t="str">
        <f>IF(Costs9[[#This Row],[Column3]]=D73, "  ",D74)</f>
        <v xml:space="preserve">  </v>
      </c>
      <c r="D74" s="15" t="s">
        <v>141</v>
      </c>
      <c r="E74" s="1" t="e">
        <f>VLOOKUP(Costs9[[#This Row],[ID '#]], [1]!Articles[#Data], COLUMN([1]!Articles[[#Headers],[Lead Author]]), FALSE)</f>
        <v>#REF!</v>
      </c>
      <c r="F74" s="1" t="e">
        <f>CONCATENATE(RIGHT(Costs9[Author1],(LEN(Costs9[Author1])-FIND(" ",Costs9[Author1])))," et al. (",Costs9[[#This Row],[Study Year]],")")</f>
        <v>#REF!</v>
      </c>
      <c r="G74" s="1" t="e">
        <f>IF(Costs9[Author]=F73, "  ",Costs9[Author])</f>
        <v>#REF!</v>
      </c>
      <c r="H74" s="1" t="e">
        <f>VLOOKUP(Costs9[[#This Row],[ID '#]], [1]!Articles[#Data], COLUMN([1]!Articles[[#Headers],[Study year]]), FALSE)</f>
        <v>#REF!</v>
      </c>
      <c r="I74" s="23" t="str">
        <f>Costs9[Intervention Original]&amp;": " &amp;Costs9[Unit]</f>
        <v>Ideal Mental Health Package: Pharmacological and/or psychosocial treatment of schizophrenia, bipolar disroder, depression, and hazardous alcohol use.</v>
      </c>
      <c r="J74" s="17" t="str">
        <f>IF(Costs9[Intervention_All]=I73, "   ",Costs9[Intervention_All])</f>
        <v xml:space="preserve">   </v>
      </c>
      <c r="K74" s="1" t="e">
        <f>VLOOKUP(Costs9[[#This Row],[ID '#]], [1]!Articles[#Data], COLUMN([1]!Articles[[#Headers],[Country/ region]]), FALSE)</f>
        <v>#REF!</v>
      </c>
      <c r="L74" s="1" t="s">
        <v>147</v>
      </c>
      <c r="M74" s="1" t="s">
        <v>143</v>
      </c>
      <c r="N74" s="1" t="s">
        <v>144</v>
      </c>
      <c r="O74" s="19">
        <v>3.91</v>
      </c>
      <c r="P74" s="1" t="s">
        <v>41</v>
      </c>
      <c r="Q74" s="20"/>
      <c r="R74" s="1"/>
      <c r="S74" s="12">
        <f>IF(NOT(ISBLANK(Costs9[[#This Row],[Conversion]])), Costs9[[#This Row],[Conversion]], Costs9[[#This Row],[Costs Presented]])</f>
        <v>3.91</v>
      </c>
      <c r="T74" s="1" t="str">
        <f>IF(NOT(ISBLANK(Costs9[[#This Row],[New Unit or Period]])), Costs9[[#This Row],[New Unit or Period]], Costs9[[#This Row],[Unit Presented]])</f>
        <v>per capita</v>
      </c>
      <c r="U74" s="1" t="e">
        <f>Costs9[Currency Country] &amp; "  (" &amp;Costs9[Currency Year] &amp; ")"</f>
        <v>#REF!</v>
      </c>
      <c r="V74" s="1" t="e">
        <f>VLOOKUP(Costs9[[#This Row],[ID '#]], [1]!Articles[#Data], COLUMN([1]!Articles[[#Headers],[Currency Country]]), FALSE)</f>
        <v>#REF!</v>
      </c>
      <c r="W74" s="1" t="e">
        <f>VLOOKUP(Costs9[[#This Row],[ID '#]], [1]!Articles[#Data], COLUMN([1]!Articles[[#Headers],[Currency Year]]), FALSE)</f>
        <v>#REF!</v>
      </c>
      <c r="X7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4" s="21" t="e">
        <f>Costs9[[#This Row],[Cost (unit changed if necessary)]]/Costs9[[#This Row],[Exchange Rate for US and Currency Country for Listed Year OR PPP if $Int]]</f>
        <v>#REF!</v>
      </c>
      <c r="Z74" s="21" t="e">
        <f>INDEX([1]!Exchange_Tab[#Data], MATCH(Costs9[[#This Row],[Country/Region]], [1]!Exchange_Tab[Country Name], 0), MATCH(Costs9[[#This Row],[Currency Year]], '[1]Exchange Rates'!$A$1:$BC$1, 0))</f>
        <v>#REF!</v>
      </c>
      <c r="AA74" s="21" t="e">
        <f>IF(Costs9[[#This Row],[Exchange Rate for US and Study Country for Listed Year]]*Costs9[[#This Row],[US Cost in Listed Year]]=0, NA(), Costs9[[#This Row],[US Cost in Listed Year]]*Costs9[[#This Row],[Exchange Rate for US and Study Country for Listed Year]])</f>
        <v>#REF!</v>
      </c>
      <c r="AB74" s="21" t="e">
        <f>VLOOKUP(Costs9[[#This Row],[Country/Region]], [1]!CPI_Tab[#Data], COLUMN([1]!CPI_Tab[[#Headers],[2012]]), FALSE)</f>
        <v>#REF!</v>
      </c>
      <c r="AC74" s="21" t="e">
        <f>INDEX([1]!CPI_Tab[#Data], MATCH(Costs9[[#This Row],[Country/Region]], [1]!CPI_Tab[Country], FALSE), MATCH(Costs9[[#This Row],[Currency Year]], [1]CPI!$A$2:$Q$2, FALSE))</f>
        <v>#REF!</v>
      </c>
      <c r="AD74" s="21"/>
      <c r="AE7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4" s="21" t="e">
        <f>VLOOKUP(Costs9[[#This Row],[Country/Region]], [1]!Exchange_Tab[#Data], COLUMN([1]!Exchange_Tab[[#Headers],[2012]]), FALSE)</f>
        <v>#REF!</v>
      </c>
      <c r="AG74" s="22">
        <v>10.834752209469007</v>
      </c>
      <c r="AH74" s="21" t="str">
        <f>Costs9[Unit or period]</f>
        <v>per capita</v>
      </c>
    </row>
    <row r="75" spans="2:35" ht="45" x14ac:dyDescent="0.25">
      <c r="B75" s="13">
        <v>16</v>
      </c>
      <c r="C75" s="14" t="str">
        <f>IF(Costs9[[#This Row],[Column3]]=D74, "  ",D75)</f>
        <v xml:space="preserve">  </v>
      </c>
      <c r="D75" s="15" t="s">
        <v>141</v>
      </c>
      <c r="E75" s="1" t="e">
        <f>VLOOKUP(Costs9[[#This Row],[ID '#]], [1]!Articles[#Data], COLUMN([1]!Articles[[#Headers],[Lead Author]]), FALSE)</f>
        <v>#REF!</v>
      </c>
      <c r="F75" s="1" t="e">
        <f>CONCATENATE(RIGHT(Costs9[Author1],(LEN(Costs9[Author1])-FIND(" ",Costs9[Author1])))," et al. (",Costs9[[#This Row],[Study Year]],")")</f>
        <v>#REF!</v>
      </c>
      <c r="G75" s="1" t="e">
        <f>IF(Costs9[Author]=F74, "  ",Costs9[Author])</f>
        <v>#REF!</v>
      </c>
      <c r="H75" s="1" t="e">
        <f>VLOOKUP(Costs9[[#This Row],[ID '#]], [1]!Articles[#Data], COLUMN([1]!Articles[[#Headers],[Study year]]), FALSE)</f>
        <v>#REF!</v>
      </c>
      <c r="I75" s="23" t="str">
        <f>Costs9[Intervention Original]&amp;": " &amp;Costs9[Unit]</f>
        <v>Ideal Mental Health Package: Pharmacological and/or psychosocial treatment of schizophrenia, bipolar disroder, depression, and hazardous alcohol use.</v>
      </c>
      <c r="J75" s="17" t="str">
        <f>IF(Costs9[Intervention_All]=I74, "   ",Costs9[Intervention_All])</f>
        <v xml:space="preserve">   </v>
      </c>
      <c r="K75" s="1" t="e">
        <f>VLOOKUP(Costs9[[#This Row],[ID '#]], [1]!Articles[#Data], COLUMN([1]!Articles[[#Headers],[Country/ region]]), FALSE)</f>
        <v>#REF!</v>
      </c>
      <c r="L75" s="1" t="s">
        <v>148</v>
      </c>
      <c r="M75" s="1" t="s">
        <v>143</v>
      </c>
      <c r="N75" s="1" t="s">
        <v>144</v>
      </c>
      <c r="O75" s="19">
        <v>2.89</v>
      </c>
      <c r="P75" s="1" t="s">
        <v>41</v>
      </c>
      <c r="Q75" s="20"/>
      <c r="R75" s="1"/>
      <c r="S75" s="12">
        <f>IF(NOT(ISBLANK(Costs9[[#This Row],[Conversion]])), Costs9[[#This Row],[Conversion]], Costs9[[#This Row],[Costs Presented]])</f>
        <v>2.89</v>
      </c>
      <c r="T75" s="1" t="str">
        <f>IF(NOT(ISBLANK(Costs9[[#This Row],[New Unit or Period]])), Costs9[[#This Row],[New Unit or Period]], Costs9[[#This Row],[Unit Presented]])</f>
        <v>per capita</v>
      </c>
      <c r="U75" s="1" t="e">
        <f>Costs9[Currency Country] &amp; "  (" &amp;Costs9[Currency Year] &amp; ")"</f>
        <v>#REF!</v>
      </c>
      <c r="V75" s="1" t="e">
        <f>VLOOKUP(Costs9[[#This Row],[ID '#]], [1]!Articles[#Data], COLUMN([1]!Articles[[#Headers],[Currency Country]]), FALSE)</f>
        <v>#REF!</v>
      </c>
      <c r="W75" s="1" t="e">
        <f>VLOOKUP(Costs9[[#This Row],[ID '#]], [1]!Articles[#Data], COLUMN([1]!Articles[[#Headers],[Currency Year]]), FALSE)</f>
        <v>#REF!</v>
      </c>
      <c r="X7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5" s="21" t="e">
        <f>Costs9[[#This Row],[Cost (unit changed if necessary)]]/Costs9[[#This Row],[Exchange Rate for US and Currency Country for Listed Year OR PPP if $Int]]</f>
        <v>#REF!</v>
      </c>
      <c r="Z75" s="21" t="e">
        <f>INDEX([1]!Exchange_Tab[#Data], MATCH(Costs9[[#This Row],[Country/Region]], [1]!Exchange_Tab[Country Name], 0), MATCH(Costs9[[#This Row],[Currency Year]], '[1]Exchange Rates'!$A$1:$BC$1, 0))</f>
        <v>#REF!</v>
      </c>
      <c r="AA75" s="21" t="e">
        <f>IF(Costs9[[#This Row],[Exchange Rate for US and Study Country for Listed Year]]*Costs9[[#This Row],[US Cost in Listed Year]]=0, NA(), Costs9[[#This Row],[US Cost in Listed Year]]*Costs9[[#This Row],[Exchange Rate for US and Study Country for Listed Year]])</f>
        <v>#REF!</v>
      </c>
      <c r="AB75" s="21" t="e">
        <f>VLOOKUP(Costs9[[#This Row],[Country/Region]], [1]!CPI_Tab[#Data], COLUMN([1]!CPI_Tab[[#Headers],[2012]]), FALSE)</f>
        <v>#REF!</v>
      </c>
      <c r="AC75" s="21" t="e">
        <f>INDEX([1]!CPI_Tab[#Data], MATCH(Costs9[[#This Row],[Country/Region]], [1]!CPI_Tab[Country], FALSE), MATCH(Costs9[[#This Row],[Currency Year]], [1]CPI!$A$2:$Q$2, FALSE))</f>
        <v>#REF!</v>
      </c>
      <c r="AD75" s="21"/>
      <c r="AE7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5" s="21" t="e">
        <f>VLOOKUP(Costs9[[#This Row],[Country/Region]], [1]!Exchange_Tab[#Data], COLUMN([1]!Exchange_Tab[[#Headers],[2012]]), FALSE)</f>
        <v>#REF!</v>
      </c>
      <c r="AG75" s="22">
        <v>3.7450516560059062</v>
      </c>
      <c r="AH75" s="21" t="str">
        <f>Costs9[Unit or period]</f>
        <v>per capita</v>
      </c>
    </row>
    <row r="76" spans="2:35" ht="45" x14ac:dyDescent="0.25">
      <c r="B76" s="13">
        <v>16</v>
      </c>
      <c r="C76" s="14" t="str">
        <f>IF(Costs9[[#This Row],[Column3]]=D75, "  ",D76)</f>
        <v xml:space="preserve">  </v>
      </c>
      <c r="D76" s="15" t="s">
        <v>141</v>
      </c>
      <c r="E76" s="1" t="e">
        <f>VLOOKUP(Costs9[[#This Row],[ID '#]], [1]!Articles[#Data], COLUMN([1]!Articles[[#Headers],[Lead Author]]), FALSE)</f>
        <v>#REF!</v>
      </c>
      <c r="F76" s="1" t="e">
        <f>CONCATENATE(RIGHT(Costs9[Author1],(LEN(Costs9[Author1])-FIND(" ",Costs9[Author1])))," et al. (",Costs9[[#This Row],[Study Year]],")")</f>
        <v>#REF!</v>
      </c>
      <c r="G76" s="1" t="e">
        <f>IF(Costs9[Author]=F75, "  ",Costs9[Author])</f>
        <v>#REF!</v>
      </c>
      <c r="H76" s="1" t="e">
        <f>VLOOKUP(Costs9[[#This Row],[ID '#]], [1]!Articles[#Data], COLUMN([1]!Articles[[#Headers],[Study year]]), FALSE)</f>
        <v>#REF!</v>
      </c>
      <c r="I76" s="23" t="str">
        <f>Costs9[Intervention Original]&amp;": " &amp;Costs9[Unit]</f>
        <v>Ideal Mental Health Package: Pharmacological and/or psychosocial treatment of schizophrenia, bipolar disroder, depression, and hazardous alcohol use.</v>
      </c>
      <c r="J76" s="17" t="str">
        <f>IF(Costs9[Intervention_All]=I75, "   ",Costs9[Intervention_All])</f>
        <v xml:space="preserve">   </v>
      </c>
      <c r="K76" s="1" t="e">
        <f>VLOOKUP(Costs9[[#This Row],[ID '#]], [1]!Articles[#Data], COLUMN([1]!Articles[[#Headers],[Country/ region]]), FALSE)</f>
        <v>#REF!</v>
      </c>
      <c r="L76" s="1" t="s">
        <v>149</v>
      </c>
      <c r="M76" s="1" t="s">
        <v>143</v>
      </c>
      <c r="N76" s="1" t="s">
        <v>144</v>
      </c>
      <c r="O76" s="19">
        <v>1.96</v>
      </c>
      <c r="P76" s="1" t="s">
        <v>41</v>
      </c>
      <c r="Q76" s="20"/>
      <c r="R76" s="1"/>
      <c r="S76" s="12">
        <f>IF(NOT(ISBLANK(Costs9[[#This Row],[Conversion]])), Costs9[[#This Row],[Conversion]], Costs9[[#This Row],[Costs Presented]])</f>
        <v>1.96</v>
      </c>
      <c r="T76" s="1" t="str">
        <f>IF(NOT(ISBLANK(Costs9[[#This Row],[New Unit or Period]])), Costs9[[#This Row],[New Unit or Period]], Costs9[[#This Row],[Unit Presented]])</f>
        <v>per capita</v>
      </c>
      <c r="U76" s="1" t="e">
        <f>Costs9[Currency Country] &amp; "  (" &amp;Costs9[Currency Year] &amp; ")"</f>
        <v>#REF!</v>
      </c>
      <c r="V76" s="1" t="e">
        <f>VLOOKUP(Costs9[[#This Row],[ID '#]], [1]!Articles[#Data], COLUMN([1]!Articles[[#Headers],[Currency Country]]), FALSE)</f>
        <v>#REF!</v>
      </c>
      <c r="W76" s="1" t="e">
        <f>VLOOKUP(Costs9[[#This Row],[ID '#]], [1]!Articles[#Data], COLUMN([1]!Articles[[#Headers],[Currency Year]]), FALSE)</f>
        <v>#REF!</v>
      </c>
      <c r="X7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6" s="21" t="e">
        <f>Costs9[[#This Row],[Cost (unit changed if necessary)]]/Costs9[[#This Row],[Exchange Rate for US and Currency Country for Listed Year OR PPP if $Int]]</f>
        <v>#REF!</v>
      </c>
      <c r="Z76" s="21" t="e">
        <f>INDEX([1]!Exchange_Tab[#Data], MATCH(Costs9[[#This Row],[Country/Region]], [1]!Exchange_Tab[Country Name], 0), MATCH(Costs9[[#This Row],[Currency Year]], '[1]Exchange Rates'!$A$1:$BC$1, 0))</f>
        <v>#REF!</v>
      </c>
      <c r="AA76" s="21" t="e">
        <f>IF(Costs9[[#This Row],[Exchange Rate for US and Study Country for Listed Year]]*Costs9[[#This Row],[US Cost in Listed Year]]=0, NA(), Costs9[[#This Row],[US Cost in Listed Year]]*Costs9[[#This Row],[Exchange Rate for US and Study Country for Listed Year]])</f>
        <v>#REF!</v>
      </c>
      <c r="AB76" s="21" t="e">
        <f>VLOOKUP(Costs9[[#This Row],[Country/Region]], [1]!CPI_Tab[#Data], COLUMN([1]!CPI_Tab[[#Headers],[2012]]), FALSE)</f>
        <v>#REF!</v>
      </c>
      <c r="AC76" s="21" t="e">
        <f>INDEX([1]!CPI_Tab[#Data], MATCH(Costs9[[#This Row],[Country/Region]], [1]!CPI_Tab[Country], FALSE), MATCH(Costs9[[#This Row],[Currency Year]], [1]CPI!$A$2:$Q$2, FALSE))</f>
        <v>#REF!</v>
      </c>
      <c r="AD76" s="21"/>
      <c r="AE7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6" s="21" t="e">
        <f>VLOOKUP(Costs9[[#This Row],[Country/Region]], [1]!Exchange_Tab[#Data], COLUMN([1]!Exchange_Tab[[#Headers],[2012]]), FALSE)</f>
        <v>#REF!</v>
      </c>
      <c r="AG76" s="22">
        <v>3.585047601380412</v>
      </c>
      <c r="AH76" s="21" t="str">
        <f>Costs9[Unit or period]</f>
        <v>per capita</v>
      </c>
    </row>
    <row r="77" spans="2:35" ht="45" x14ac:dyDescent="0.25">
      <c r="B77" s="13">
        <v>16</v>
      </c>
      <c r="C77" s="14" t="str">
        <f>IF(Costs9[[#This Row],[Column3]]=D76, "  ",D77)</f>
        <v xml:space="preserve">  </v>
      </c>
      <c r="D77" s="15" t="s">
        <v>141</v>
      </c>
      <c r="E77" s="1" t="e">
        <f>VLOOKUP(Costs9[[#This Row],[ID '#]], [1]!Articles[#Data], COLUMN([1]!Articles[[#Headers],[Lead Author]]), FALSE)</f>
        <v>#REF!</v>
      </c>
      <c r="F77" s="1" t="e">
        <f>CONCATENATE(RIGHT(Costs9[Author1],(LEN(Costs9[Author1])-FIND(" ",Costs9[Author1])))," et al. (",Costs9[[#This Row],[Study Year]],")")</f>
        <v>#REF!</v>
      </c>
      <c r="G77" s="1" t="e">
        <f>IF(Costs9[Author]=F76, "  ",Costs9[Author])</f>
        <v>#REF!</v>
      </c>
      <c r="H77" s="1" t="e">
        <f>VLOOKUP(Costs9[[#This Row],[ID '#]], [1]!Articles[#Data], COLUMN([1]!Articles[[#Headers],[Study year]]), FALSE)</f>
        <v>#REF!</v>
      </c>
      <c r="I77" s="23" t="str">
        <f>Costs9[Intervention Original]&amp;": " &amp;Costs9[Unit]</f>
        <v>Ideal Mental Health Package: Pharmacological and/or psychosocial treatment of schizophrenia, bipolar disroder, depression, and hazardous alcohol use.</v>
      </c>
      <c r="J77" s="17" t="str">
        <f>IF(Costs9[Intervention_All]=I76, "   ",Costs9[Intervention_All])</f>
        <v xml:space="preserve">   </v>
      </c>
      <c r="K77" s="1" t="e">
        <f>VLOOKUP(Costs9[[#This Row],[ID '#]], [1]!Articles[#Data], COLUMN([1]!Articles[[#Headers],[Country/ region]]), FALSE)</f>
        <v>#REF!</v>
      </c>
      <c r="L77" s="1" t="s">
        <v>150</v>
      </c>
      <c r="M77" s="1" t="s">
        <v>143</v>
      </c>
      <c r="N77" s="1" t="s">
        <v>144</v>
      </c>
      <c r="O77" s="19">
        <v>1.56</v>
      </c>
      <c r="P77" s="1" t="s">
        <v>41</v>
      </c>
      <c r="Q77" s="20"/>
      <c r="R77" s="1"/>
      <c r="S77" s="12">
        <f>IF(NOT(ISBLANK(Costs9[[#This Row],[Conversion]])), Costs9[[#This Row],[Conversion]], Costs9[[#This Row],[Costs Presented]])</f>
        <v>1.56</v>
      </c>
      <c r="T77" s="1" t="str">
        <f>IF(NOT(ISBLANK(Costs9[[#This Row],[New Unit or Period]])), Costs9[[#This Row],[New Unit or Period]], Costs9[[#This Row],[Unit Presented]])</f>
        <v>per capita</v>
      </c>
      <c r="U77" s="1" t="e">
        <f>Costs9[Currency Country] &amp; "  (" &amp;Costs9[Currency Year] &amp; ")"</f>
        <v>#REF!</v>
      </c>
      <c r="V77" s="1" t="e">
        <f>VLOOKUP(Costs9[[#This Row],[ID '#]], [1]!Articles[#Data], COLUMN([1]!Articles[[#Headers],[Currency Country]]), FALSE)</f>
        <v>#REF!</v>
      </c>
      <c r="W77" s="1" t="e">
        <f>VLOOKUP(Costs9[[#This Row],[ID '#]], [1]!Articles[#Data], COLUMN([1]!Articles[[#Headers],[Currency Year]]), FALSE)</f>
        <v>#REF!</v>
      </c>
      <c r="X7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7" s="21" t="e">
        <f>Costs9[[#This Row],[Cost (unit changed if necessary)]]/Costs9[[#This Row],[Exchange Rate for US and Currency Country for Listed Year OR PPP if $Int]]</f>
        <v>#REF!</v>
      </c>
      <c r="Z77" s="21" t="e">
        <f>INDEX([1]!Exchange_Tab[#Data], MATCH(Costs9[[#This Row],[Country/Region]], [1]!Exchange_Tab[Country Name], 0), MATCH(Costs9[[#This Row],[Currency Year]], '[1]Exchange Rates'!$A$1:$BC$1, 0))</f>
        <v>#REF!</v>
      </c>
      <c r="AA77" s="21" t="e">
        <f>IF(Costs9[[#This Row],[Exchange Rate for US and Study Country for Listed Year]]*Costs9[[#This Row],[US Cost in Listed Year]]=0, NA(), Costs9[[#This Row],[US Cost in Listed Year]]*Costs9[[#This Row],[Exchange Rate for US and Study Country for Listed Year]])</f>
        <v>#REF!</v>
      </c>
      <c r="AB77" s="21" t="e">
        <f>VLOOKUP(Costs9[[#This Row],[Country/Region]], [1]!CPI_Tab[#Data], COLUMN([1]!CPI_Tab[[#Headers],[2012]]), FALSE)</f>
        <v>#REF!</v>
      </c>
      <c r="AC77" s="21" t="e">
        <f>INDEX([1]!CPI_Tab[#Data], MATCH(Costs9[[#This Row],[Country/Region]], [1]!CPI_Tab[Country], FALSE), MATCH(Costs9[[#This Row],[Currency Year]], [1]CPI!$A$2:$Q$2, FALSE))</f>
        <v>#REF!</v>
      </c>
      <c r="AD77" s="21"/>
      <c r="AE7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7" s="21" t="e">
        <f>VLOOKUP(Costs9[[#This Row],[Country/Region]], [1]!Exchange_Tab[#Data], COLUMN([1]!Exchange_Tab[[#Headers],[2012]]), FALSE)</f>
        <v>#REF!</v>
      </c>
      <c r="AG77" s="22">
        <v>3.4987130798997375</v>
      </c>
      <c r="AH77" s="21" t="str">
        <f>Costs9[Unit or period]</f>
        <v>per capita</v>
      </c>
    </row>
    <row r="78" spans="2:35" ht="45" x14ac:dyDescent="0.25">
      <c r="B78" s="13">
        <v>16</v>
      </c>
      <c r="C78" s="14" t="str">
        <f>IF(Costs9[[#This Row],[Column3]]=D77, "  ",D78)</f>
        <v xml:space="preserve">  </v>
      </c>
      <c r="D78" s="15" t="s">
        <v>141</v>
      </c>
      <c r="E78" s="1" t="e">
        <f>VLOOKUP(Costs9[[#This Row],[ID '#]], [1]!Articles[#Data], COLUMN([1]!Articles[[#Headers],[Lead Author]]), FALSE)</f>
        <v>#REF!</v>
      </c>
      <c r="F78" s="1" t="e">
        <f>CONCATENATE(RIGHT(Costs9[Author1],(LEN(Costs9[Author1])-FIND(" ",Costs9[Author1])))," et al. (",Costs9[[#This Row],[Study Year]],")")</f>
        <v>#REF!</v>
      </c>
      <c r="G78" s="1" t="e">
        <f>IF(Costs9[Author]=F77, "  ",Costs9[Author])</f>
        <v>#REF!</v>
      </c>
      <c r="H78" s="1" t="e">
        <f>VLOOKUP(Costs9[[#This Row],[ID '#]], [1]!Articles[#Data], COLUMN([1]!Articles[[#Headers],[Study year]]), FALSE)</f>
        <v>#REF!</v>
      </c>
      <c r="I78" s="23" t="str">
        <f>Costs9[Intervention Original]&amp;": " &amp;Costs9[Unit]</f>
        <v>Ideal Mental Health Package: Pharmacological and/or psychosocial treatment of schizophrenia, bipolar disroder, depression, and hazardous alcohol use.</v>
      </c>
      <c r="J78" s="17" t="str">
        <f>IF(Costs9[Intervention_All]=I77, "   ",Costs9[Intervention_All])</f>
        <v xml:space="preserve">   </v>
      </c>
      <c r="K78" s="1" t="e">
        <f>VLOOKUP(Costs9[[#This Row],[ID '#]], [1]!Articles[#Data], COLUMN([1]!Articles[[#Headers],[Country/ region]]), FALSE)</f>
        <v>#REF!</v>
      </c>
      <c r="L78" s="1" t="s">
        <v>151</v>
      </c>
      <c r="M78" s="1" t="s">
        <v>143</v>
      </c>
      <c r="N78" s="1" t="s">
        <v>144</v>
      </c>
      <c r="O78" s="19">
        <v>2.67</v>
      </c>
      <c r="P78" s="1" t="s">
        <v>41</v>
      </c>
      <c r="Q78" s="20"/>
      <c r="R78" s="1"/>
      <c r="S78" s="12">
        <f>IF(NOT(ISBLANK(Costs9[[#This Row],[Conversion]])), Costs9[[#This Row],[Conversion]], Costs9[[#This Row],[Costs Presented]])</f>
        <v>2.67</v>
      </c>
      <c r="T78" s="1" t="str">
        <f>IF(NOT(ISBLANK(Costs9[[#This Row],[New Unit or Period]])), Costs9[[#This Row],[New Unit or Period]], Costs9[[#This Row],[Unit Presented]])</f>
        <v>per capita</v>
      </c>
      <c r="U78" s="1" t="e">
        <f>Costs9[Currency Country] &amp; "  (" &amp;Costs9[Currency Year] &amp; ")"</f>
        <v>#REF!</v>
      </c>
      <c r="V78" s="1" t="e">
        <f>VLOOKUP(Costs9[[#This Row],[ID '#]], [1]!Articles[#Data], COLUMN([1]!Articles[[#Headers],[Currency Country]]), FALSE)</f>
        <v>#REF!</v>
      </c>
      <c r="W78" s="1" t="e">
        <f>VLOOKUP(Costs9[[#This Row],[ID '#]], [1]!Articles[#Data], COLUMN([1]!Articles[[#Headers],[Currency Year]]), FALSE)</f>
        <v>#REF!</v>
      </c>
      <c r="X7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8" s="21" t="e">
        <f>Costs9[[#This Row],[Cost (unit changed if necessary)]]/Costs9[[#This Row],[Exchange Rate for US and Currency Country for Listed Year OR PPP if $Int]]</f>
        <v>#REF!</v>
      </c>
      <c r="Z78" s="21" t="e">
        <f>INDEX([1]!Exchange_Tab[#Data], MATCH(Costs9[[#This Row],[Country/Region]], [1]!Exchange_Tab[Country Name], 0), MATCH(Costs9[[#This Row],[Currency Year]], '[1]Exchange Rates'!$A$1:$BC$1, 0))</f>
        <v>#REF!</v>
      </c>
      <c r="AA78" s="21" t="e">
        <f>IF(Costs9[[#This Row],[Exchange Rate for US and Study Country for Listed Year]]*Costs9[[#This Row],[US Cost in Listed Year]]=0, NA(), Costs9[[#This Row],[US Cost in Listed Year]]*Costs9[[#This Row],[Exchange Rate for US and Study Country for Listed Year]])</f>
        <v>#REF!</v>
      </c>
      <c r="AB78" s="21" t="e">
        <f>VLOOKUP(Costs9[[#This Row],[Country/Region]], [1]!CPI_Tab[#Data], COLUMN([1]!CPI_Tab[[#Headers],[2012]]), FALSE)</f>
        <v>#REF!</v>
      </c>
      <c r="AC78" s="21" t="e">
        <f>INDEX([1]!CPI_Tab[#Data], MATCH(Costs9[[#This Row],[Country/Region]], [1]!CPI_Tab[Country], FALSE), MATCH(Costs9[[#This Row],[Currency Year]], [1]CPI!$A$2:$Q$2, FALSE))</f>
        <v>#REF!</v>
      </c>
      <c r="AD78" s="21"/>
      <c r="AE7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8" s="21" t="e">
        <f>VLOOKUP(Costs9[[#This Row],[Country/Region]], [1]!Exchange_Tab[#Data], COLUMN([1]!Exchange_Tab[[#Headers],[2012]]), FALSE)</f>
        <v>#REF!</v>
      </c>
      <c r="AG78" s="22">
        <v>6.7938484495666849</v>
      </c>
      <c r="AH78" s="21" t="str">
        <f>Costs9[Unit or period]</f>
        <v>per capita</v>
      </c>
    </row>
    <row r="79" spans="2:35" ht="45" x14ac:dyDescent="0.25">
      <c r="B79" s="13">
        <v>16</v>
      </c>
      <c r="C79" s="14" t="str">
        <f>IF(Costs9[[#This Row],[Column3]]=D78, "  ",D79)</f>
        <v xml:space="preserve">  </v>
      </c>
      <c r="D79" s="15" t="s">
        <v>141</v>
      </c>
      <c r="E79" s="1" t="e">
        <f>VLOOKUP(Costs9[[#This Row],[ID '#]], [1]!Articles[#Data], COLUMN([1]!Articles[[#Headers],[Lead Author]]), FALSE)</f>
        <v>#REF!</v>
      </c>
      <c r="F79" s="1" t="e">
        <f>CONCATENATE(RIGHT(Costs9[Author1],(LEN(Costs9[Author1])-FIND(" ",Costs9[Author1])))," et al. (",Costs9[[#This Row],[Study Year]],")")</f>
        <v>#REF!</v>
      </c>
      <c r="G79" s="1" t="e">
        <f>IF(Costs9[Author]=F78, "  ",Costs9[Author])</f>
        <v>#REF!</v>
      </c>
      <c r="H79" s="1" t="e">
        <f>VLOOKUP(Costs9[[#This Row],[ID '#]], [1]!Articles[#Data], COLUMN([1]!Articles[[#Headers],[Study year]]), FALSE)</f>
        <v>#REF!</v>
      </c>
      <c r="I79" s="23" t="str">
        <f>Costs9[Intervention Original]&amp;": " &amp;Costs9[Unit]</f>
        <v>Ideal Mental Health Package: Pharmacological and/or psychosocial treatment of schizophrenia, bipolar disroder, depression, and hazardous alcohol use.</v>
      </c>
      <c r="J79" s="17" t="str">
        <f>IF(Costs9[Intervention_All]=I78, "   ",Costs9[Intervention_All])</f>
        <v xml:space="preserve">   </v>
      </c>
      <c r="K79" s="1" t="e">
        <f>VLOOKUP(Costs9[[#This Row],[ID '#]], [1]!Articles[#Data], COLUMN([1]!Articles[[#Headers],[Country/ region]]), FALSE)</f>
        <v>#REF!</v>
      </c>
      <c r="L79" s="1" t="s">
        <v>152</v>
      </c>
      <c r="M79" s="1" t="s">
        <v>143</v>
      </c>
      <c r="N79" s="1" t="s">
        <v>144</v>
      </c>
      <c r="O79" s="19">
        <v>3.99</v>
      </c>
      <c r="P79" s="1" t="s">
        <v>41</v>
      </c>
      <c r="Q79" s="20"/>
      <c r="R79" s="1"/>
      <c r="S79" s="12">
        <f>IF(NOT(ISBLANK(Costs9[[#This Row],[Conversion]])), Costs9[[#This Row],[Conversion]], Costs9[[#This Row],[Costs Presented]])</f>
        <v>3.99</v>
      </c>
      <c r="T79" s="1" t="str">
        <f>IF(NOT(ISBLANK(Costs9[[#This Row],[New Unit or Period]])), Costs9[[#This Row],[New Unit or Period]], Costs9[[#This Row],[Unit Presented]])</f>
        <v>per capita</v>
      </c>
      <c r="U79" s="1" t="e">
        <f>Costs9[Currency Country] &amp; "  (" &amp;Costs9[Currency Year] &amp; ")"</f>
        <v>#REF!</v>
      </c>
      <c r="V79" s="1" t="e">
        <f>VLOOKUP(Costs9[[#This Row],[ID '#]], [1]!Articles[#Data], COLUMN([1]!Articles[[#Headers],[Currency Country]]), FALSE)</f>
        <v>#REF!</v>
      </c>
      <c r="W79" s="1" t="e">
        <f>VLOOKUP(Costs9[[#This Row],[ID '#]], [1]!Articles[#Data], COLUMN([1]!Articles[[#Headers],[Currency Year]]), FALSE)</f>
        <v>#REF!</v>
      </c>
      <c r="X7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79" s="21" t="e">
        <f>Costs9[[#This Row],[Cost (unit changed if necessary)]]/Costs9[[#This Row],[Exchange Rate for US and Currency Country for Listed Year OR PPP if $Int]]</f>
        <v>#REF!</v>
      </c>
      <c r="Z79" s="21" t="e">
        <f>INDEX([1]!Exchange_Tab[#Data], MATCH(Costs9[[#This Row],[Country/Region]], [1]!Exchange_Tab[Country Name], 0), MATCH(Costs9[[#This Row],[Currency Year]], '[1]Exchange Rates'!$A$1:$BC$1, 0))</f>
        <v>#REF!</v>
      </c>
      <c r="AA79" s="21" t="e">
        <f>IF(Costs9[[#This Row],[Exchange Rate for US and Study Country for Listed Year]]*Costs9[[#This Row],[US Cost in Listed Year]]=0, NA(), Costs9[[#This Row],[US Cost in Listed Year]]*Costs9[[#This Row],[Exchange Rate for US and Study Country for Listed Year]])</f>
        <v>#REF!</v>
      </c>
      <c r="AB79" s="21" t="e">
        <f>VLOOKUP(Costs9[[#This Row],[Country/Region]], [1]!CPI_Tab[#Data], COLUMN([1]!CPI_Tab[[#Headers],[2012]]), FALSE)</f>
        <v>#REF!</v>
      </c>
      <c r="AC79" s="21" t="e">
        <f>INDEX([1]!CPI_Tab[#Data], MATCH(Costs9[[#This Row],[Country/Region]], [1]!CPI_Tab[Country], FALSE), MATCH(Costs9[[#This Row],[Currency Year]], [1]CPI!$A$2:$Q$2, FALSE))</f>
        <v>#REF!</v>
      </c>
      <c r="AD79" s="21"/>
      <c r="AE7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79" s="21" t="e">
        <f>VLOOKUP(Costs9[[#This Row],[Country/Region]], [1]!Exchange_Tab[#Data], COLUMN([1]!Exchange_Tab[[#Headers],[2012]]), FALSE)</f>
        <v>#REF!</v>
      </c>
      <c r="AG79" s="22">
        <v>7.0681674314591714</v>
      </c>
      <c r="AH79" s="21" t="str">
        <f>Costs9[Unit or period]</f>
        <v>per capita</v>
      </c>
    </row>
    <row r="80" spans="2:35" ht="45" x14ac:dyDescent="0.25">
      <c r="B80" s="13">
        <v>16</v>
      </c>
      <c r="C80" s="14" t="str">
        <f>IF(Costs9[[#This Row],[Column3]]=D79, "  ",D80)</f>
        <v xml:space="preserve">  </v>
      </c>
      <c r="D80" s="15" t="s">
        <v>141</v>
      </c>
      <c r="E80" s="1" t="e">
        <f>VLOOKUP(Costs9[[#This Row],[ID '#]], [1]!Articles[#Data], COLUMN([1]!Articles[[#Headers],[Lead Author]]), FALSE)</f>
        <v>#REF!</v>
      </c>
      <c r="F80" s="1" t="e">
        <f>CONCATENATE(RIGHT(Costs9[Author1],(LEN(Costs9[Author1])-FIND(" ",Costs9[Author1])))," et al. (",Costs9[[#This Row],[Study Year]],")")</f>
        <v>#REF!</v>
      </c>
      <c r="G80" s="1" t="e">
        <f>IF(Costs9[Author]=F79, "  ",Costs9[Author])</f>
        <v>#REF!</v>
      </c>
      <c r="H80" s="1" t="e">
        <f>VLOOKUP(Costs9[[#This Row],[ID '#]], [1]!Articles[#Data], COLUMN([1]!Articles[[#Headers],[Study year]]), FALSE)</f>
        <v>#REF!</v>
      </c>
      <c r="I80" s="23" t="str">
        <f>Costs9[Intervention Original]&amp;": " &amp;Costs9[Unit]</f>
        <v>Ideal Mental Health Package: Pharmacological and/or psychosocial treatment of schizophrenia, bipolar disroder, depression, and hazardous alcohol use.</v>
      </c>
      <c r="J80" s="17" t="str">
        <f>IF(Costs9[Intervention_All]=I79, "   ",Costs9[Intervention_All])</f>
        <v xml:space="preserve">   </v>
      </c>
      <c r="K80" s="1" t="e">
        <f>VLOOKUP(Costs9[[#This Row],[ID '#]], [1]!Articles[#Data], COLUMN([1]!Articles[[#Headers],[Country/ region]]), FALSE)</f>
        <v>#REF!</v>
      </c>
      <c r="L80" s="1" t="s">
        <v>153</v>
      </c>
      <c r="M80" s="1" t="s">
        <v>143</v>
      </c>
      <c r="N80" s="1" t="s">
        <v>144</v>
      </c>
      <c r="O80" s="19">
        <v>3.7</v>
      </c>
      <c r="P80" s="1" t="s">
        <v>41</v>
      </c>
      <c r="Q80" s="20"/>
      <c r="R80" s="1"/>
      <c r="S80" s="12">
        <f>IF(NOT(ISBLANK(Costs9[[#This Row],[Conversion]])), Costs9[[#This Row],[Conversion]], Costs9[[#This Row],[Costs Presented]])</f>
        <v>3.7</v>
      </c>
      <c r="T80" s="1" t="str">
        <f>IF(NOT(ISBLANK(Costs9[[#This Row],[New Unit or Period]])), Costs9[[#This Row],[New Unit or Period]], Costs9[[#This Row],[Unit Presented]])</f>
        <v>per capita</v>
      </c>
      <c r="U80" s="1" t="e">
        <f>Costs9[Currency Country] &amp; "  (" &amp;Costs9[Currency Year] &amp; ")"</f>
        <v>#REF!</v>
      </c>
      <c r="V80" s="1" t="e">
        <f>VLOOKUP(Costs9[[#This Row],[ID '#]], [1]!Articles[#Data], COLUMN([1]!Articles[[#Headers],[Currency Country]]), FALSE)</f>
        <v>#REF!</v>
      </c>
      <c r="W80" s="1" t="e">
        <f>VLOOKUP(Costs9[[#This Row],[ID '#]], [1]!Articles[#Data], COLUMN([1]!Articles[[#Headers],[Currency Year]]), FALSE)</f>
        <v>#REF!</v>
      </c>
      <c r="X8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0" s="21" t="e">
        <f>Costs9[[#This Row],[Cost (unit changed if necessary)]]/Costs9[[#This Row],[Exchange Rate for US and Currency Country for Listed Year OR PPP if $Int]]</f>
        <v>#REF!</v>
      </c>
      <c r="Z80" s="21" t="e">
        <f>INDEX([1]!Exchange_Tab[#Data], MATCH(Costs9[[#This Row],[Country/Region]], [1]!Exchange_Tab[Country Name], 0), MATCH(Costs9[[#This Row],[Currency Year]], '[1]Exchange Rates'!$A$1:$BC$1, 0))</f>
        <v>#REF!</v>
      </c>
      <c r="AA80" s="21" t="e">
        <f>IF(Costs9[[#This Row],[Exchange Rate for US and Study Country for Listed Year]]*Costs9[[#This Row],[US Cost in Listed Year]]=0, NA(), Costs9[[#This Row],[US Cost in Listed Year]]*Costs9[[#This Row],[Exchange Rate for US and Study Country for Listed Year]])</f>
        <v>#REF!</v>
      </c>
      <c r="AB80" s="21" t="e">
        <f>VLOOKUP(Costs9[[#This Row],[Country/Region]], [1]!CPI_Tab[#Data], COLUMN([1]!CPI_Tab[[#Headers],[2012]]), FALSE)</f>
        <v>#REF!</v>
      </c>
      <c r="AC80" s="21" t="e">
        <f>INDEX([1]!CPI_Tab[#Data], MATCH(Costs9[[#This Row],[Country/Region]], [1]!CPI_Tab[Country], FALSE), MATCH(Costs9[[#This Row],[Currency Year]], [1]CPI!$A$2:$Q$2, FALSE))</f>
        <v>#REF!</v>
      </c>
      <c r="AD80" s="21"/>
      <c r="AE8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0" s="21" t="e">
        <f>VLOOKUP(Costs9[[#This Row],[Country/Region]], [1]!Exchange_Tab[#Data], COLUMN([1]!Exchange_Tab[[#Headers],[2012]]), FALSE)</f>
        <v>#REF!</v>
      </c>
      <c r="AG80" s="22">
        <v>6.4851432411649776</v>
      </c>
      <c r="AH80" s="21" t="str">
        <f>Costs9[Unit or period]</f>
        <v>per capita</v>
      </c>
    </row>
    <row r="81" spans="2:34" ht="45" x14ac:dyDescent="0.25">
      <c r="B81" s="13">
        <v>16</v>
      </c>
      <c r="C81" s="14" t="str">
        <f>IF(Costs9[[#This Row],[Column3]]=D80, "  ",D81)</f>
        <v xml:space="preserve">  </v>
      </c>
      <c r="D81" s="15" t="s">
        <v>141</v>
      </c>
      <c r="E81" s="1" t="e">
        <f>VLOOKUP(Costs9[[#This Row],[ID '#]], [1]!Articles[#Data], COLUMN([1]!Articles[[#Headers],[Lead Author]]), FALSE)</f>
        <v>#REF!</v>
      </c>
      <c r="F81" s="1" t="e">
        <f>CONCATENATE(RIGHT(Costs9[Author1],(LEN(Costs9[Author1])-FIND(" ",Costs9[Author1])))," et al. (",Costs9[[#This Row],[Study Year]],")")</f>
        <v>#REF!</v>
      </c>
      <c r="G81" s="1" t="e">
        <f>IF(Costs9[Author]=F80, "  ",Costs9[Author])</f>
        <v>#REF!</v>
      </c>
      <c r="H81" s="1" t="e">
        <f>VLOOKUP(Costs9[[#This Row],[ID '#]], [1]!Articles[#Data], COLUMN([1]!Articles[[#Headers],[Study year]]), FALSE)</f>
        <v>#REF!</v>
      </c>
      <c r="I81" s="23" t="str">
        <f>Costs9[Intervention Original]&amp;": " &amp;Costs9[Unit]</f>
        <v>Ideal Mental Health Package: Pharmacological and/or psychosocial treatment of schizophrenia, bipolar disroder, depression, and hazardous alcohol use.</v>
      </c>
      <c r="J81" s="17" t="str">
        <f>IF(Costs9[Intervention_All]=I80, "   ",Costs9[Intervention_All])</f>
        <v xml:space="preserve">   </v>
      </c>
      <c r="K81" s="1" t="e">
        <f>VLOOKUP(Costs9[[#This Row],[ID '#]], [1]!Articles[#Data], COLUMN([1]!Articles[[#Headers],[Country/ region]]), FALSE)</f>
        <v>#REF!</v>
      </c>
      <c r="L81" s="1" t="s">
        <v>154</v>
      </c>
      <c r="M81" s="1" t="s">
        <v>143</v>
      </c>
      <c r="N81" s="1" t="s">
        <v>144</v>
      </c>
      <c r="O81" s="19">
        <v>1.86</v>
      </c>
      <c r="P81" s="1" t="s">
        <v>41</v>
      </c>
      <c r="Q81" s="20"/>
      <c r="R81" s="1"/>
      <c r="S81" s="12">
        <f>IF(NOT(ISBLANK(Costs9[[#This Row],[Conversion]])), Costs9[[#This Row],[Conversion]], Costs9[[#This Row],[Costs Presented]])</f>
        <v>1.86</v>
      </c>
      <c r="T81" s="1" t="str">
        <f>IF(NOT(ISBLANK(Costs9[[#This Row],[New Unit or Period]])), Costs9[[#This Row],[New Unit or Period]], Costs9[[#This Row],[Unit Presented]])</f>
        <v>per capita</v>
      </c>
      <c r="U81" s="1" t="e">
        <f>Costs9[Currency Country] &amp; "  (" &amp;Costs9[Currency Year] &amp; ")"</f>
        <v>#REF!</v>
      </c>
      <c r="V81" s="1" t="e">
        <f>VLOOKUP(Costs9[[#This Row],[ID '#]], [1]!Articles[#Data], COLUMN([1]!Articles[[#Headers],[Currency Country]]), FALSE)</f>
        <v>#REF!</v>
      </c>
      <c r="W81" s="1" t="e">
        <f>VLOOKUP(Costs9[[#This Row],[ID '#]], [1]!Articles[#Data], COLUMN([1]!Articles[[#Headers],[Currency Year]]), FALSE)</f>
        <v>#REF!</v>
      </c>
      <c r="X8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1" s="21" t="e">
        <f>Costs9[[#This Row],[Cost (unit changed if necessary)]]/Costs9[[#This Row],[Exchange Rate for US and Currency Country for Listed Year OR PPP if $Int]]</f>
        <v>#REF!</v>
      </c>
      <c r="Z81" s="21" t="e">
        <f>INDEX([1]!Exchange_Tab[#Data], MATCH(Costs9[[#This Row],[Country/Region]], [1]!Exchange_Tab[Country Name], 0), MATCH(Costs9[[#This Row],[Currency Year]], '[1]Exchange Rates'!$A$1:$BC$1, 0))</f>
        <v>#REF!</v>
      </c>
      <c r="AA81" s="21" t="e">
        <f>IF(Costs9[[#This Row],[Exchange Rate for US and Study Country for Listed Year]]*Costs9[[#This Row],[US Cost in Listed Year]]=0, NA(), Costs9[[#This Row],[US Cost in Listed Year]]*Costs9[[#This Row],[Exchange Rate for US and Study Country for Listed Year]])</f>
        <v>#REF!</v>
      </c>
      <c r="AB81" s="21" t="e">
        <f>VLOOKUP(Costs9[[#This Row],[Country/Region]], [1]!CPI_Tab[#Data], COLUMN([1]!CPI_Tab[[#Headers],[2012]]), FALSE)</f>
        <v>#REF!</v>
      </c>
      <c r="AC81" s="21" t="e">
        <f>INDEX([1]!CPI_Tab[#Data], MATCH(Costs9[[#This Row],[Country/Region]], [1]!CPI_Tab[Country], FALSE), MATCH(Costs9[[#This Row],[Currency Year]], [1]CPI!$A$2:$Q$2, FALSE))</f>
        <v>#REF!</v>
      </c>
      <c r="AD81" s="21"/>
      <c r="AE8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1" s="21" t="e">
        <f>VLOOKUP(Costs9[[#This Row],[Country/Region]], [1]!Exchange_Tab[#Data], COLUMN([1]!Exchange_Tab[[#Headers],[2012]]), FALSE)</f>
        <v>#REF!</v>
      </c>
      <c r="AG81" s="22">
        <v>3.4916404525653859</v>
      </c>
      <c r="AH81" s="21" t="str">
        <f>Costs9[Unit or period]</f>
        <v>per capita</v>
      </c>
    </row>
    <row r="82" spans="2:34" ht="15.75" x14ac:dyDescent="0.25">
      <c r="B82" s="13">
        <v>33</v>
      </c>
      <c r="C82" s="14" t="str">
        <f>IF(Costs9[[#This Row],[Column3]]=D81, "  ",D82)</f>
        <v xml:space="preserve">  </v>
      </c>
      <c r="D82" s="15" t="s">
        <v>141</v>
      </c>
      <c r="E82" s="1" t="e">
        <f>VLOOKUP(Costs9[[#This Row],[ID '#]], [1]!Articles[#Data], COLUMN([1]!Articles[[#Headers],[Lead Author]]), FALSE)</f>
        <v>#REF!</v>
      </c>
      <c r="F82" s="1" t="e">
        <f>CONCATENATE(RIGHT(Costs9[Author1],(LEN(Costs9[Author1])-FIND(" ",Costs9[Author1])))," et al. (",Costs9[[#This Row],[Study Year]],")")</f>
        <v>#REF!</v>
      </c>
      <c r="G82" s="1" t="e">
        <f>IF(Costs9[Author]=F81, "  ",Costs9[Author])</f>
        <v>#REF!</v>
      </c>
      <c r="H82" s="1" t="e">
        <f>VLOOKUP(Costs9[[#This Row],[ID '#]], [1]!Articles[#Data], COLUMN([1]!Articles[[#Headers],[Study year]]), FALSE)</f>
        <v>#REF!</v>
      </c>
      <c r="I82" s="16" t="str">
        <f>Costs9[Intervention Original]&amp;": " &amp;Costs9[Unit]</f>
        <v>Psychiatric Hospital: Total Hospital Operating Costs</v>
      </c>
      <c r="J82" s="17" t="str">
        <f>IF(Costs9[Intervention_All]=I81, "   ",Costs9[Intervention_All])</f>
        <v>Psychiatric Hospital: Total Hospital Operating Costs</v>
      </c>
      <c r="K82" s="1" t="e">
        <f>VLOOKUP(Costs9[[#This Row],[ID '#]], [1]!Articles[#Data], COLUMN([1]!Articles[[#Headers],[Country/ region]]), FALSE)</f>
        <v>#REF!</v>
      </c>
      <c r="L82" s="1" t="e">
        <f>IF(Costs9[[#This Row],[Study Country]] = "Multiple", "", Costs9[[#This Row],[Study Country]])</f>
        <v>#REF!</v>
      </c>
      <c r="M82" s="1" t="s">
        <v>155</v>
      </c>
      <c r="N82" s="18" t="s">
        <v>156</v>
      </c>
      <c r="O82" s="19">
        <v>3350000</v>
      </c>
      <c r="P82" s="1" t="s">
        <v>53</v>
      </c>
      <c r="Q82" s="20"/>
      <c r="R82" s="1"/>
      <c r="S82" s="12">
        <f>IF(NOT(ISBLANK(Costs9[[#This Row],[Conversion]])), Costs9[[#This Row],[Conversion]], Costs9[[#This Row],[Costs Presented]])</f>
        <v>3350000</v>
      </c>
      <c r="T82" s="1" t="str">
        <f>IF(NOT(ISBLANK(Costs9[[#This Row],[New Unit or Period]])), Costs9[[#This Row],[New Unit or Period]], Costs9[[#This Row],[Unit Presented]])</f>
        <v>per year</v>
      </c>
      <c r="U82" s="1" t="e">
        <f>Costs9[Currency Country] &amp; "  (" &amp;Costs9[Currency Year] &amp; ")"</f>
        <v>#REF!</v>
      </c>
      <c r="V82" s="1" t="e">
        <f>VLOOKUP(Costs9[[#This Row],[ID '#]], [1]!Articles[#Data], COLUMN([1]!Articles[[#Headers],[Currency Country]]), FALSE)</f>
        <v>#REF!</v>
      </c>
      <c r="W82" s="1" t="e">
        <f>VLOOKUP(Costs9[[#This Row],[ID '#]], [1]!Articles[#Data], COLUMN([1]!Articles[[#Headers],[Currency Year]]), FALSE)</f>
        <v>#REF!</v>
      </c>
      <c r="X8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2" s="21" t="e">
        <f>Costs9[[#This Row],[Cost (unit changed if necessary)]]/Costs9[[#This Row],[Exchange Rate for US and Currency Country for Listed Year OR PPP if $Int]]</f>
        <v>#REF!</v>
      </c>
      <c r="Z82" s="21" t="e">
        <f>INDEX([1]!Exchange_Tab[#Data], MATCH(Costs9[[#This Row],[Country/Region]], [1]!Exchange_Tab[Country Name], 0), MATCH(Costs9[[#This Row],[Currency Year]], '[1]Exchange Rates'!$A$1:$BC$1, 0))</f>
        <v>#REF!</v>
      </c>
      <c r="AA82" s="21" t="e">
        <f>IF(Costs9[[#This Row],[Exchange Rate for US and Study Country for Listed Year]]*Costs9[[#This Row],[US Cost in Listed Year]]=0, NA(), Costs9[[#This Row],[US Cost in Listed Year]]*Costs9[[#This Row],[Exchange Rate for US and Study Country for Listed Year]])</f>
        <v>#REF!</v>
      </c>
      <c r="AB82" s="21" t="e">
        <f>VLOOKUP(Costs9[[#This Row],[Country/Region]], [1]!CPI_Tab[#Data], COLUMN([1]!CPI_Tab[[#Headers],[2012]]), FALSE)</f>
        <v>#REF!</v>
      </c>
      <c r="AC82" s="21" t="e">
        <f>INDEX([1]!CPI_Tab[#Data], MATCH(Costs9[[#This Row],[Country/Region]], [1]!CPI_Tab[Country], FALSE), MATCH(Costs9[[#This Row],[Currency Year]], [1]CPI!$A$2:$Q$2, FALSE))</f>
        <v>#REF!</v>
      </c>
      <c r="AD82" s="21"/>
      <c r="AE8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2" s="21" t="e">
        <f>VLOOKUP(Costs9[[#This Row],[Country/Region]], [1]!Exchange_Tab[#Data], COLUMN([1]!Exchange_Tab[[#Headers],[2012]]), FALSE)</f>
        <v>#REF!</v>
      </c>
      <c r="AG82" s="22">
        <v>3995548.378587387</v>
      </c>
      <c r="AH82" s="21" t="str">
        <f>Costs9[Unit or period]</f>
        <v>per year</v>
      </c>
    </row>
    <row r="83" spans="2:34" ht="15.75" x14ac:dyDescent="0.25">
      <c r="B83" s="13">
        <v>33</v>
      </c>
      <c r="C83" s="14" t="str">
        <f>IF(Costs9[[#This Row],[Column3]]=D82, "  ",D83)</f>
        <v xml:space="preserve">  </v>
      </c>
      <c r="D83" s="15" t="s">
        <v>141</v>
      </c>
      <c r="E83" s="1" t="e">
        <f>VLOOKUP(Costs9[[#This Row],[ID '#]], [1]!Articles[#Data], COLUMN([1]!Articles[[#Headers],[Lead Author]]), FALSE)</f>
        <v>#REF!</v>
      </c>
      <c r="F83" s="1" t="e">
        <f>CONCATENATE(RIGHT(Costs9[Author1],(LEN(Costs9[Author1])-FIND(" ",Costs9[Author1])))," et al. (",Costs9[[#This Row],[Study Year]],")")</f>
        <v>#REF!</v>
      </c>
      <c r="G83" s="1" t="e">
        <f>IF(Costs9[Author]=F82, "  ",Costs9[Author])</f>
        <v>#REF!</v>
      </c>
      <c r="H83" s="1" t="e">
        <f>VLOOKUP(Costs9[[#This Row],[ID '#]], [1]!Articles[#Data], COLUMN([1]!Articles[[#Headers],[Study year]]), FALSE)</f>
        <v>#REF!</v>
      </c>
      <c r="I83" s="16" t="str">
        <f>Costs9[Intervention Original]&amp;": " &amp;Costs9[Unit]</f>
        <v>Psychiatric Hospital: Outpatient Department Visit</v>
      </c>
      <c r="J83" s="17" t="str">
        <f>IF(Costs9[Intervention_All]=I82, "   ",Costs9[Intervention_All])</f>
        <v>Psychiatric Hospital: Outpatient Department Visit</v>
      </c>
      <c r="K83" s="1" t="e">
        <f>VLOOKUP(Costs9[[#This Row],[ID '#]], [1]!Articles[#Data], COLUMN([1]!Articles[[#Headers],[Country/ region]]), FALSE)</f>
        <v>#REF!</v>
      </c>
      <c r="L83" s="1" t="e">
        <f>IF(Costs9[[#This Row],[Study Country]] = "Multiple", "", Costs9[[#This Row],[Study Country]])</f>
        <v>#REF!</v>
      </c>
      <c r="M83" s="1" t="s">
        <v>155</v>
      </c>
      <c r="N83" s="18" t="s">
        <v>157</v>
      </c>
      <c r="O83" s="19">
        <v>41</v>
      </c>
      <c r="P83" s="1" t="s">
        <v>158</v>
      </c>
      <c r="Q83" s="20"/>
      <c r="R83" s="1"/>
      <c r="S83" s="12">
        <f>IF(NOT(ISBLANK(Costs9[[#This Row],[Conversion]])), Costs9[[#This Row],[Conversion]], Costs9[[#This Row],[Costs Presented]])</f>
        <v>41</v>
      </c>
      <c r="T83" s="1" t="str">
        <f>IF(NOT(ISBLANK(Costs9[[#This Row],[New Unit or Period]])), Costs9[[#This Row],[New Unit or Period]], Costs9[[#This Row],[Unit Presented]])</f>
        <v>per visit</v>
      </c>
      <c r="U83" s="1" t="e">
        <f>Costs9[Currency Country] &amp; "  (" &amp;Costs9[Currency Year] &amp; ")"</f>
        <v>#REF!</v>
      </c>
      <c r="V83" s="1" t="e">
        <f>VLOOKUP(Costs9[[#This Row],[ID '#]], [1]!Articles[#Data], COLUMN([1]!Articles[[#Headers],[Currency Country]]), FALSE)</f>
        <v>#REF!</v>
      </c>
      <c r="W83" s="1" t="e">
        <f>VLOOKUP(Costs9[[#This Row],[ID '#]], [1]!Articles[#Data], COLUMN([1]!Articles[[#Headers],[Currency Year]]), FALSE)</f>
        <v>#REF!</v>
      </c>
      <c r="X8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3" s="21" t="e">
        <f>Costs9[[#This Row],[Cost (unit changed if necessary)]]/Costs9[[#This Row],[Exchange Rate for US and Currency Country for Listed Year OR PPP if $Int]]</f>
        <v>#REF!</v>
      </c>
      <c r="Z83" s="21" t="e">
        <f>INDEX([1]!Exchange_Tab[#Data], MATCH(Costs9[[#This Row],[Country/Region]], [1]!Exchange_Tab[Country Name], 0), MATCH(Costs9[[#This Row],[Currency Year]], '[1]Exchange Rates'!$A$1:$BC$1, 0))</f>
        <v>#REF!</v>
      </c>
      <c r="AA83" s="21" t="e">
        <f>IF(Costs9[[#This Row],[Exchange Rate for US and Study Country for Listed Year]]*Costs9[[#This Row],[US Cost in Listed Year]]=0, NA(), Costs9[[#This Row],[US Cost in Listed Year]]*Costs9[[#This Row],[Exchange Rate for US and Study Country for Listed Year]])</f>
        <v>#REF!</v>
      </c>
      <c r="AB83" s="21" t="e">
        <f>VLOOKUP(Costs9[[#This Row],[Country/Region]], [1]!CPI_Tab[#Data], COLUMN([1]!CPI_Tab[[#Headers],[2012]]), FALSE)</f>
        <v>#REF!</v>
      </c>
      <c r="AC83" s="21" t="e">
        <f>INDEX([1]!CPI_Tab[#Data], MATCH(Costs9[[#This Row],[Country/Region]], [1]!CPI_Tab[Country], FALSE), MATCH(Costs9[[#This Row],[Currency Year]], [1]CPI!$A$2:$Q$2, FALSE))</f>
        <v>#REF!</v>
      </c>
      <c r="AD83" s="21"/>
      <c r="AE8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3" s="21" t="e">
        <f>VLOOKUP(Costs9[[#This Row],[Country/Region]], [1]!Exchange_Tab[#Data], COLUMN([1]!Exchange_Tab[[#Headers],[2012]]), FALSE)</f>
        <v>#REF!</v>
      </c>
      <c r="AG83" s="22">
        <v>48.900741349875474</v>
      </c>
      <c r="AH83" s="21" t="str">
        <f>Costs9[Unit or period]</f>
        <v>per visit</v>
      </c>
    </row>
    <row r="84" spans="2:34" ht="15.75" x14ac:dyDescent="0.25">
      <c r="B84" s="13">
        <v>33</v>
      </c>
      <c r="C84" s="14" t="str">
        <f>IF(Costs9[[#This Row],[Column3]]=D83, "  ",D84)</f>
        <v xml:space="preserve">  </v>
      </c>
      <c r="D84" s="15" t="s">
        <v>141</v>
      </c>
      <c r="E84" s="1" t="e">
        <f>VLOOKUP(Costs9[[#This Row],[ID '#]], [1]!Articles[#Data], COLUMN([1]!Articles[[#Headers],[Lead Author]]), FALSE)</f>
        <v>#REF!</v>
      </c>
      <c r="F84" s="1" t="e">
        <f>CONCATENATE(RIGHT(Costs9[Author1],(LEN(Costs9[Author1])-FIND(" ",Costs9[Author1])))," et al. (",Costs9[[#This Row],[Study Year]],")")</f>
        <v>#REF!</v>
      </c>
      <c r="G84" s="1" t="e">
        <f>IF(Costs9[Author]=F83, "  ",Costs9[Author])</f>
        <v>#REF!</v>
      </c>
      <c r="H84" s="1" t="e">
        <f>VLOOKUP(Costs9[[#This Row],[ID '#]], [1]!Articles[#Data], COLUMN([1]!Articles[[#Headers],[Study year]]), FALSE)</f>
        <v>#REF!</v>
      </c>
      <c r="I84" s="16" t="str">
        <f>Costs9[Intervention Original]&amp;": " &amp;Costs9[Unit]</f>
        <v>Psychiatric Hospital: Emergency Room Visit</v>
      </c>
      <c r="J84" s="17" t="str">
        <f>IF(Costs9[Intervention_All]=I83, "   ",Costs9[Intervention_All])</f>
        <v>Psychiatric Hospital: Emergency Room Visit</v>
      </c>
      <c r="K84" s="1" t="e">
        <f>VLOOKUP(Costs9[[#This Row],[ID '#]], [1]!Articles[#Data], COLUMN([1]!Articles[[#Headers],[Country/ region]]), FALSE)</f>
        <v>#REF!</v>
      </c>
      <c r="L84" s="1" t="e">
        <f>IF(Costs9[[#This Row],[Study Country]] = "Multiple", "", Costs9[[#This Row],[Study Country]])</f>
        <v>#REF!</v>
      </c>
      <c r="M84" s="1" t="s">
        <v>155</v>
      </c>
      <c r="N84" s="18" t="s">
        <v>159</v>
      </c>
      <c r="O84" s="19">
        <v>90</v>
      </c>
      <c r="P84" s="1" t="s">
        <v>158</v>
      </c>
      <c r="Q84" s="20"/>
      <c r="R84" s="1"/>
      <c r="S84" s="12">
        <f>IF(NOT(ISBLANK(Costs9[[#This Row],[Conversion]])), Costs9[[#This Row],[Conversion]], Costs9[[#This Row],[Costs Presented]])</f>
        <v>90</v>
      </c>
      <c r="T84" s="1" t="str">
        <f>IF(NOT(ISBLANK(Costs9[[#This Row],[New Unit or Period]])), Costs9[[#This Row],[New Unit or Period]], Costs9[[#This Row],[Unit Presented]])</f>
        <v>per visit</v>
      </c>
      <c r="U84" s="1" t="e">
        <f>Costs9[Currency Country] &amp; "  (" &amp;Costs9[Currency Year] &amp; ")"</f>
        <v>#REF!</v>
      </c>
      <c r="V84" s="1" t="e">
        <f>VLOOKUP(Costs9[[#This Row],[ID '#]], [1]!Articles[#Data], COLUMN([1]!Articles[[#Headers],[Currency Country]]), FALSE)</f>
        <v>#REF!</v>
      </c>
      <c r="W84" s="1" t="e">
        <f>VLOOKUP(Costs9[[#This Row],[ID '#]], [1]!Articles[#Data], COLUMN([1]!Articles[[#Headers],[Currency Year]]), FALSE)</f>
        <v>#REF!</v>
      </c>
      <c r="X8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4" s="21" t="e">
        <f>Costs9[[#This Row],[Cost (unit changed if necessary)]]/Costs9[[#This Row],[Exchange Rate for US and Currency Country for Listed Year OR PPP if $Int]]</f>
        <v>#REF!</v>
      </c>
      <c r="Z84" s="21" t="e">
        <f>INDEX([1]!Exchange_Tab[#Data], MATCH(Costs9[[#This Row],[Country/Region]], [1]!Exchange_Tab[Country Name], 0), MATCH(Costs9[[#This Row],[Currency Year]], '[1]Exchange Rates'!$A$1:$BC$1, 0))</f>
        <v>#REF!</v>
      </c>
      <c r="AA84" s="21" t="e">
        <f>IF(Costs9[[#This Row],[Exchange Rate for US and Study Country for Listed Year]]*Costs9[[#This Row],[US Cost in Listed Year]]=0, NA(), Costs9[[#This Row],[US Cost in Listed Year]]*Costs9[[#This Row],[Exchange Rate for US and Study Country for Listed Year]])</f>
        <v>#REF!</v>
      </c>
      <c r="AB84" s="21" t="e">
        <f>VLOOKUP(Costs9[[#This Row],[Country/Region]], [1]!CPI_Tab[#Data], COLUMN([1]!CPI_Tab[[#Headers],[2012]]), FALSE)</f>
        <v>#REF!</v>
      </c>
      <c r="AC84" s="21" t="e">
        <f>INDEX([1]!CPI_Tab[#Data], MATCH(Costs9[[#This Row],[Country/Region]], [1]!CPI_Tab[Country], FALSE), MATCH(Costs9[[#This Row],[Currency Year]], [1]CPI!$A$2:$Q$2, FALSE))</f>
        <v>#REF!</v>
      </c>
      <c r="AD84" s="21"/>
      <c r="AE8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4" s="21" t="e">
        <f>VLOOKUP(Costs9[[#This Row],[Country/Region]], [1]!Exchange_Tab[#Data], COLUMN([1]!Exchange_Tab[[#Headers],[2012]]), FALSE)</f>
        <v>#REF!</v>
      </c>
      <c r="AG84" s="22">
        <v>107.34309076801937</v>
      </c>
      <c r="AH84" s="21" t="str">
        <f>Costs9[Unit or period]</f>
        <v>per visit</v>
      </c>
    </row>
    <row r="85" spans="2:34" ht="15.75" x14ac:dyDescent="0.25">
      <c r="B85" s="13">
        <v>33</v>
      </c>
      <c r="C85" s="14" t="str">
        <f>IF(Costs9[[#This Row],[Column3]]=D84, "  ",D85)</f>
        <v xml:space="preserve">  </v>
      </c>
      <c r="D85" s="15" t="s">
        <v>141</v>
      </c>
      <c r="E85" s="1" t="e">
        <f>VLOOKUP(Costs9[[#This Row],[ID '#]], [1]!Articles[#Data], COLUMN([1]!Articles[[#Headers],[Lead Author]]), FALSE)</f>
        <v>#REF!</v>
      </c>
      <c r="F85" s="1" t="e">
        <f>CONCATENATE(RIGHT(Costs9[Author1],(LEN(Costs9[Author1])-FIND(" ",Costs9[Author1])))," et al. (",Costs9[[#This Row],[Study Year]],")")</f>
        <v>#REF!</v>
      </c>
      <c r="G85" s="1" t="e">
        <f>IF(Costs9[Author]=F84, "  ",Costs9[Author])</f>
        <v>#REF!</v>
      </c>
      <c r="H85" s="1" t="e">
        <f>VLOOKUP(Costs9[[#This Row],[ID '#]], [1]!Articles[#Data], COLUMN([1]!Articles[[#Headers],[Study year]]), FALSE)</f>
        <v>#REF!</v>
      </c>
      <c r="I85" s="16" t="str">
        <f>Costs9[Intervention Original]&amp;": " &amp;Costs9[Unit]</f>
        <v>Psychiatric Hospital: Male Ward</v>
      </c>
      <c r="J85" s="17" t="str">
        <f>IF(Costs9[Intervention_All]=I84, "   ",Costs9[Intervention_All])</f>
        <v>Psychiatric Hospital: Male Ward</v>
      </c>
      <c r="K85" s="1" t="e">
        <f>VLOOKUP(Costs9[[#This Row],[ID '#]], [1]!Articles[#Data], COLUMN([1]!Articles[[#Headers],[Country/ region]]), FALSE)</f>
        <v>#REF!</v>
      </c>
      <c r="L85" s="1" t="e">
        <f>IF(Costs9[[#This Row],[Study Country]] = "Multiple", "", Costs9[[#This Row],[Study Country]])</f>
        <v>#REF!</v>
      </c>
      <c r="M85" s="1" t="s">
        <v>155</v>
      </c>
      <c r="N85" s="18" t="s">
        <v>160</v>
      </c>
      <c r="O85" s="19">
        <v>4146</v>
      </c>
      <c r="P85" s="1" t="s">
        <v>158</v>
      </c>
      <c r="Q85" s="20"/>
      <c r="R85" s="1"/>
      <c r="S85" s="12">
        <f>IF(NOT(ISBLANK(Costs9[[#This Row],[Conversion]])), Costs9[[#This Row],[Conversion]], Costs9[[#This Row],[Costs Presented]])</f>
        <v>4146</v>
      </c>
      <c r="T85" s="1" t="str">
        <f>IF(NOT(ISBLANK(Costs9[[#This Row],[New Unit or Period]])), Costs9[[#This Row],[New Unit or Period]], Costs9[[#This Row],[Unit Presented]])</f>
        <v>per visit</v>
      </c>
      <c r="U85" s="1" t="e">
        <f>Costs9[Currency Country] &amp; "  (" &amp;Costs9[Currency Year] &amp; ")"</f>
        <v>#REF!</v>
      </c>
      <c r="V85" s="1" t="e">
        <f>VLOOKUP(Costs9[[#This Row],[ID '#]], [1]!Articles[#Data], COLUMN([1]!Articles[[#Headers],[Currency Country]]), FALSE)</f>
        <v>#REF!</v>
      </c>
      <c r="W85" s="1" t="e">
        <f>VLOOKUP(Costs9[[#This Row],[ID '#]], [1]!Articles[#Data], COLUMN([1]!Articles[[#Headers],[Currency Year]]), FALSE)</f>
        <v>#REF!</v>
      </c>
      <c r="X8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5" s="21" t="e">
        <f>Costs9[[#This Row],[Cost (unit changed if necessary)]]/Costs9[[#This Row],[Exchange Rate for US and Currency Country for Listed Year OR PPP if $Int]]</f>
        <v>#REF!</v>
      </c>
      <c r="Z85" s="21" t="e">
        <f>INDEX([1]!Exchange_Tab[#Data], MATCH(Costs9[[#This Row],[Country/Region]], [1]!Exchange_Tab[Country Name], 0), MATCH(Costs9[[#This Row],[Currency Year]], '[1]Exchange Rates'!$A$1:$BC$1, 0))</f>
        <v>#REF!</v>
      </c>
      <c r="AA85" s="21" t="e">
        <f>IF(Costs9[[#This Row],[Exchange Rate for US and Study Country for Listed Year]]*Costs9[[#This Row],[US Cost in Listed Year]]=0, NA(), Costs9[[#This Row],[US Cost in Listed Year]]*Costs9[[#This Row],[Exchange Rate for US and Study Country for Listed Year]])</f>
        <v>#REF!</v>
      </c>
      <c r="AB85" s="21" t="e">
        <f>VLOOKUP(Costs9[[#This Row],[Country/Region]], [1]!CPI_Tab[#Data], COLUMN([1]!CPI_Tab[[#Headers],[2012]]), FALSE)</f>
        <v>#REF!</v>
      </c>
      <c r="AC85" s="21" t="e">
        <f>INDEX([1]!CPI_Tab[#Data], MATCH(Costs9[[#This Row],[Country/Region]], [1]!CPI_Tab[Country], FALSE), MATCH(Costs9[[#This Row],[Currency Year]], [1]CPI!$A$2:$Q$2, FALSE))</f>
        <v>#REF!</v>
      </c>
      <c r="AD85" s="21"/>
      <c r="AE8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5" s="21" t="e">
        <f>VLOOKUP(Costs9[[#This Row],[Country/Region]], [1]!Exchange_Tab[#Data], COLUMN([1]!Exchange_Tab[[#Headers],[2012]]), FALSE)</f>
        <v>#REF!</v>
      </c>
      <c r="AG85" s="22">
        <v>4944.9383813800914</v>
      </c>
      <c r="AH85" s="21" t="str">
        <f>Costs9[Unit or period]</f>
        <v>per visit</v>
      </c>
    </row>
    <row r="86" spans="2:34" ht="15.75" x14ac:dyDescent="0.25">
      <c r="B86" s="13">
        <v>33</v>
      </c>
      <c r="C86" s="14" t="str">
        <f>IF(Costs9[[#This Row],[Column3]]=D85, "  ",D86)</f>
        <v xml:space="preserve">  </v>
      </c>
      <c r="D86" s="15" t="s">
        <v>141</v>
      </c>
      <c r="E86" s="1" t="e">
        <f>VLOOKUP(Costs9[[#This Row],[ID '#]], [1]!Articles[#Data], COLUMN([1]!Articles[[#Headers],[Lead Author]]), FALSE)</f>
        <v>#REF!</v>
      </c>
      <c r="F86" s="1" t="e">
        <f>CONCATENATE(RIGHT(Costs9[Author1],(LEN(Costs9[Author1])-FIND(" ",Costs9[Author1])))," et al. (",Costs9[[#This Row],[Study Year]],")")</f>
        <v>#REF!</v>
      </c>
      <c r="G86" s="1" t="e">
        <f>IF(Costs9[Author]=F85, "  ",Costs9[Author])</f>
        <v>#REF!</v>
      </c>
      <c r="H86" s="1" t="e">
        <f>VLOOKUP(Costs9[[#This Row],[ID '#]], [1]!Articles[#Data], COLUMN([1]!Articles[[#Headers],[Study year]]), FALSE)</f>
        <v>#REF!</v>
      </c>
      <c r="I86" s="16" t="str">
        <f>Costs9[Intervention Original]&amp;": " &amp;Costs9[Unit]</f>
        <v xml:space="preserve">Psychiatric Hospital: Female Ward </v>
      </c>
      <c r="J86" s="17" t="str">
        <f>IF(Costs9[Intervention_All]=I85, "   ",Costs9[Intervention_All])</f>
        <v xml:space="preserve">Psychiatric Hospital: Female Ward </v>
      </c>
      <c r="K86" s="1" t="e">
        <f>VLOOKUP(Costs9[[#This Row],[ID '#]], [1]!Articles[#Data], COLUMN([1]!Articles[[#Headers],[Country/ region]]), FALSE)</f>
        <v>#REF!</v>
      </c>
      <c r="L86" s="1" t="e">
        <f>IF(Costs9[[#This Row],[Study Country]] = "Multiple", "", Costs9[[#This Row],[Study Country]])</f>
        <v>#REF!</v>
      </c>
      <c r="M86" s="1" t="s">
        <v>155</v>
      </c>
      <c r="N86" s="18" t="s">
        <v>161</v>
      </c>
      <c r="O86" s="19">
        <v>3124</v>
      </c>
      <c r="P86" s="1" t="s">
        <v>158</v>
      </c>
      <c r="Q86" s="20"/>
      <c r="R86" s="1"/>
      <c r="S86" s="12">
        <f>IF(NOT(ISBLANK(Costs9[[#This Row],[Conversion]])), Costs9[[#This Row],[Conversion]], Costs9[[#This Row],[Costs Presented]])</f>
        <v>3124</v>
      </c>
      <c r="T86" s="1" t="str">
        <f>IF(NOT(ISBLANK(Costs9[[#This Row],[New Unit or Period]])), Costs9[[#This Row],[New Unit or Period]], Costs9[[#This Row],[Unit Presented]])</f>
        <v>per visit</v>
      </c>
      <c r="U86" s="1" t="e">
        <f>Costs9[Currency Country] &amp; "  (" &amp;Costs9[Currency Year] &amp; ")"</f>
        <v>#REF!</v>
      </c>
      <c r="V86" s="1" t="e">
        <f>VLOOKUP(Costs9[[#This Row],[ID '#]], [1]!Articles[#Data], COLUMN([1]!Articles[[#Headers],[Currency Country]]), FALSE)</f>
        <v>#REF!</v>
      </c>
      <c r="W86" s="1" t="e">
        <f>VLOOKUP(Costs9[[#This Row],[ID '#]], [1]!Articles[#Data], COLUMN([1]!Articles[[#Headers],[Currency Year]]), FALSE)</f>
        <v>#REF!</v>
      </c>
      <c r="X8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6" s="21" t="e">
        <f>Costs9[[#This Row],[Cost (unit changed if necessary)]]/Costs9[[#This Row],[Exchange Rate for US and Currency Country for Listed Year OR PPP if $Int]]</f>
        <v>#REF!</v>
      </c>
      <c r="Z86" s="21" t="e">
        <f>INDEX([1]!Exchange_Tab[#Data], MATCH(Costs9[[#This Row],[Country/Region]], [1]!Exchange_Tab[Country Name], 0), MATCH(Costs9[[#This Row],[Currency Year]], '[1]Exchange Rates'!$A$1:$BC$1, 0))</f>
        <v>#REF!</v>
      </c>
      <c r="AA86" s="21" t="e">
        <f>IF(Costs9[[#This Row],[Exchange Rate for US and Study Country for Listed Year]]*Costs9[[#This Row],[US Cost in Listed Year]]=0, NA(), Costs9[[#This Row],[US Cost in Listed Year]]*Costs9[[#This Row],[Exchange Rate for US and Study Country for Listed Year]])</f>
        <v>#REF!</v>
      </c>
      <c r="AB86" s="21" t="e">
        <f>VLOOKUP(Costs9[[#This Row],[Country/Region]], [1]!CPI_Tab[#Data], COLUMN([1]!CPI_Tab[[#Headers],[2012]]), FALSE)</f>
        <v>#REF!</v>
      </c>
      <c r="AC86" s="21" t="e">
        <f>INDEX([1]!CPI_Tab[#Data], MATCH(Costs9[[#This Row],[Country/Region]], [1]!CPI_Tab[Country], FALSE), MATCH(Costs9[[#This Row],[Currency Year]], [1]CPI!$A$2:$Q$2, FALSE))</f>
        <v>#REF!</v>
      </c>
      <c r="AD86" s="21"/>
      <c r="AE8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6" s="21" t="e">
        <f>VLOOKUP(Costs9[[#This Row],[Country/Region]], [1]!Exchange_Tab[#Data], COLUMN([1]!Exchange_Tab[[#Headers],[2012]]), FALSE)</f>
        <v>#REF!</v>
      </c>
      <c r="AG86" s="22">
        <v>3725.9979506588056</v>
      </c>
      <c r="AH86" s="21" t="str">
        <f>Costs9[Unit or period]</f>
        <v>per visit</v>
      </c>
    </row>
    <row r="87" spans="2:34" ht="15.75" x14ac:dyDescent="0.25">
      <c r="B87" s="13">
        <v>33</v>
      </c>
      <c r="C87" s="14" t="str">
        <f>IF(Costs9[[#This Row],[Column3]]=D86, "  ",D87)</f>
        <v xml:space="preserve">  </v>
      </c>
      <c r="D87" s="15" t="s">
        <v>141</v>
      </c>
      <c r="E87" s="1" t="e">
        <f>VLOOKUP(Costs9[[#This Row],[ID '#]], [1]!Articles[#Data], COLUMN([1]!Articles[[#Headers],[Lead Author]]), FALSE)</f>
        <v>#REF!</v>
      </c>
      <c r="F87" s="1" t="e">
        <f>CONCATENATE(RIGHT(Costs9[Author1],(LEN(Costs9[Author1])-FIND(" ",Costs9[Author1])))," et al. (",Costs9[[#This Row],[Study Year]],")")</f>
        <v>#REF!</v>
      </c>
      <c r="G87" s="1" t="e">
        <f>IF(Costs9[Author]=F86, "  ",Costs9[Author])</f>
        <v>#REF!</v>
      </c>
      <c r="H87" s="1" t="e">
        <f>VLOOKUP(Costs9[[#This Row],[ID '#]], [1]!Articles[#Data], COLUMN([1]!Articles[[#Headers],[Study year]]), FALSE)</f>
        <v>#REF!</v>
      </c>
      <c r="I87" s="16" t="str">
        <f>Costs9[Intervention Original]&amp;": " &amp;Costs9[Unit]</f>
        <v xml:space="preserve">Psychiatric Hospital: Inpatient Stay </v>
      </c>
      <c r="J87" s="17" t="str">
        <f>IF(Costs9[Intervention_All]=I86, "   ",Costs9[Intervention_All])</f>
        <v xml:space="preserve">Psychiatric Hospital: Inpatient Stay </v>
      </c>
      <c r="K87" s="1" t="e">
        <f>VLOOKUP(Costs9[[#This Row],[ID '#]], [1]!Articles[#Data], COLUMN([1]!Articles[[#Headers],[Country/ region]]), FALSE)</f>
        <v>#REF!</v>
      </c>
      <c r="L87" s="1" t="e">
        <f>IF(Costs9[[#This Row],[Study Country]] = "Multiple", "", Costs9[[#This Row],[Study Country]])</f>
        <v>#REF!</v>
      </c>
      <c r="M87" s="1" t="s">
        <v>155</v>
      </c>
      <c r="N87" s="18" t="s">
        <v>162</v>
      </c>
      <c r="O87" s="19">
        <v>3675</v>
      </c>
      <c r="P87" s="1" t="s">
        <v>158</v>
      </c>
      <c r="Q87" s="20"/>
      <c r="R87" s="1"/>
      <c r="S87" s="12">
        <f>IF(NOT(ISBLANK(Costs9[[#This Row],[Conversion]])), Costs9[[#This Row],[Conversion]], Costs9[[#This Row],[Costs Presented]])</f>
        <v>3675</v>
      </c>
      <c r="T87" s="1" t="str">
        <f>IF(NOT(ISBLANK(Costs9[[#This Row],[New Unit or Period]])), Costs9[[#This Row],[New Unit or Period]], Costs9[[#This Row],[Unit Presented]])</f>
        <v>per visit</v>
      </c>
      <c r="U87" s="1" t="e">
        <f>Costs9[Currency Country] &amp; "  (" &amp;Costs9[Currency Year] &amp; ")"</f>
        <v>#REF!</v>
      </c>
      <c r="V87" s="1" t="e">
        <f>VLOOKUP(Costs9[[#This Row],[ID '#]], [1]!Articles[#Data], COLUMN([1]!Articles[[#Headers],[Currency Country]]), FALSE)</f>
        <v>#REF!</v>
      </c>
      <c r="W87" s="1" t="e">
        <f>VLOOKUP(Costs9[[#This Row],[ID '#]], [1]!Articles[#Data], COLUMN([1]!Articles[[#Headers],[Currency Year]]), FALSE)</f>
        <v>#REF!</v>
      </c>
      <c r="X8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7" s="21" t="e">
        <f>Costs9[[#This Row],[Cost (unit changed if necessary)]]/Costs9[[#This Row],[Exchange Rate for US and Currency Country for Listed Year OR PPP if $Int]]</f>
        <v>#REF!</v>
      </c>
      <c r="Z87" s="21" t="e">
        <f>INDEX([1]!Exchange_Tab[#Data], MATCH(Costs9[[#This Row],[Country/Region]], [1]!Exchange_Tab[Country Name], 0), MATCH(Costs9[[#This Row],[Currency Year]], '[1]Exchange Rates'!$A$1:$BC$1, 0))</f>
        <v>#REF!</v>
      </c>
      <c r="AA87" s="21" t="e">
        <f>IF(Costs9[[#This Row],[Exchange Rate for US and Study Country for Listed Year]]*Costs9[[#This Row],[US Cost in Listed Year]]=0, NA(), Costs9[[#This Row],[US Cost in Listed Year]]*Costs9[[#This Row],[Exchange Rate for US and Study Country for Listed Year]])</f>
        <v>#REF!</v>
      </c>
      <c r="AB87" s="21" t="e">
        <f>VLOOKUP(Costs9[[#This Row],[Country/Region]], [1]!CPI_Tab[#Data], COLUMN([1]!CPI_Tab[[#Headers],[2012]]), FALSE)</f>
        <v>#REF!</v>
      </c>
      <c r="AC87" s="21" t="e">
        <f>INDEX([1]!CPI_Tab[#Data], MATCH(Costs9[[#This Row],[Country/Region]], [1]!CPI_Tab[Country], FALSE), MATCH(Costs9[[#This Row],[Currency Year]], [1]CPI!$A$2:$Q$2, FALSE))</f>
        <v>#REF!</v>
      </c>
      <c r="AD87" s="21"/>
      <c r="AE8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7" s="21" t="e">
        <f>VLOOKUP(Costs9[[#This Row],[Country/Region]], [1]!Exchange_Tab[#Data], COLUMN([1]!Exchange_Tab[[#Headers],[2012]]), FALSE)</f>
        <v>#REF!</v>
      </c>
      <c r="AG87" s="22">
        <v>4383.1762063607903</v>
      </c>
      <c r="AH87" s="21" t="str">
        <f>Costs9[Unit or period]</f>
        <v>per visit</v>
      </c>
    </row>
    <row r="88" spans="2:34" ht="31.5" x14ac:dyDescent="0.25">
      <c r="B88" s="13">
        <v>37</v>
      </c>
      <c r="C88" s="14" t="str">
        <f>IF(Costs9[[#This Row],[Column3]]=D87, "  ",D88)</f>
        <v xml:space="preserve">  </v>
      </c>
      <c r="D88" s="15" t="s">
        <v>141</v>
      </c>
      <c r="E88" s="1" t="e">
        <f>VLOOKUP(Costs9[[#This Row],[ID '#]], [1]!Articles[#Data], COLUMN([1]!Articles[[#Headers],[Lead Author]]), FALSE)</f>
        <v>#REF!</v>
      </c>
      <c r="F88" s="1" t="e">
        <f>CONCATENATE(RIGHT(Costs9[Author1],(LEN(Costs9[Author1])-FIND(" ",Costs9[Author1])))," et al. (",Costs9[[#This Row],[Study Year]],")")</f>
        <v>#REF!</v>
      </c>
      <c r="G88" s="1" t="e">
        <f>IF(Costs9[Author]=F87, "  ",Costs9[Author])</f>
        <v>#REF!</v>
      </c>
      <c r="H88" s="1" t="e">
        <f>VLOOKUP(Costs9[[#This Row],[ID '#]], [1]!Articles[#Data], COLUMN([1]!Articles[[#Headers],[Study year]]), FALSE)</f>
        <v>#REF!</v>
      </c>
      <c r="I88" s="23" t="str">
        <f>Costs9[Intervention Original]&amp;": " &amp;Costs9[Unit]</f>
        <v>Government policy: Total package of efficient interventions for neuropsychiatric conditions</v>
      </c>
      <c r="J88" s="17" t="str">
        <f>IF(Costs9[Intervention_All]=I87, "   ",Costs9[Intervention_All])</f>
        <v>Government policy: Total package of efficient interventions for neuropsychiatric conditions</v>
      </c>
      <c r="K88" s="1" t="e">
        <f>VLOOKUP(Costs9[[#This Row],[ID '#]], [1]!Articles[#Data], COLUMN([1]!Articles[[#Headers],[Country/ region]]), FALSE)</f>
        <v>#REF!</v>
      </c>
      <c r="L88" s="1" t="e">
        <f>IF(Costs9[[#This Row],[Study Country]] = "Multiple", "", Costs9[[#This Row],[Study Country]])</f>
        <v>#REF!</v>
      </c>
      <c r="M88" s="1" t="s">
        <v>163</v>
      </c>
      <c r="N88" s="1" t="s">
        <v>164</v>
      </c>
      <c r="O88" s="19">
        <v>80</v>
      </c>
      <c r="P88" s="1" t="s">
        <v>41</v>
      </c>
      <c r="Q88" s="20"/>
      <c r="R88" s="1"/>
      <c r="S88" s="12">
        <f>IF(NOT(ISBLANK(Costs9[[#This Row],[Conversion]])), Costs9[[#This Row],[Conversion]], Costs9[[#This Row],[Costs Presented]])</f>
        <v>80</v>
      </c>
      <c r="T88" s="1" t="str">
        <f>IF(NOT(ISBLANK(Costs9[[#This Row],[New Unit or Period]])), Costs9[[#This Row],[New Unit or Period]], Costs9[[#This Row],[Unit Presented]])</f>
        <v>per capita</v>
      </c>
      <c r="U88" s="1" t="e">
        <f>Costs9[Currency Country] &amp; "  (" &amp;Costs9[Currency Year] &amp; ")"</f>
        <v>#REF!</v>
      </c>
      <c r="V88" s="1" t="e">
        <f>VLOOKUP(Costs9[[#This Row],[ID '#]], [1]!Articles[#Data], COLUMN([1]!Articles[[#Headers],[Currency Country]]), FALSE)</f>
        <v>#REF!</v>
      </c>
      <c r="W88" s="1" t="e">
        <f>VLOOKUP(Costs9[[#This Row],[ID '#]], [1]!Articles[#Data], COLUMN([1]!Articles[[#Headers],[Currency Year]]), FALSE)</f>
        <v>#REF!</v>
      </c>
      <c r="X8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8" s="21" t="e">
        <f>Costs9[[#This Row],[Cost (unit changed if necessary)]]/Costs9[[#This Row],[Exchange Rate for US and Currency Country for Listed Year OR PPP if $Int]]</f>
        <v>#REF!</v>
      </c>
      <c r="Z88" s="21" t="e">
        <f>INDEX([1]!Exchange_Tab[#Data], MATCH(Costs9[[#This Row],[Country/Region]], [1]!Exchange_Tab[Country Name], 0), MATCH(Costs9[[#This Row],[Currency Year]], '[1]Exchange Rates'!$A$1:$BC$1, 0))</f>
        <v>#REF!</v>
      </c>
      <c r="AA88" s="21" t="e">
        <f>IF(Costs9[[#This Row],[Exchange Rate for US and Study Country for Listed Year]]*Costs9[[#This Row],[US Cost in Listed Year]]=0, NA(), Costs9[[#This Row],[US Cost in Listed Year]]*Costs9[[#This Row],[Exchange Rate for US and Study Country for Listed Year]])</f>
        <v>#REF!</v>
      </c>
      <c r="AB88" s="21" t="e">
        <f>VLOOKUP(Costs9[[#This Row],[Country/Region]], [1]!CPI_Tab[#Data], COLUMN([1]!CPI_Tab[[#Headers],[2012]]), FALSE)</f>
        <v>#REF!</v>
      </c>
      <c r="AC88" s="21" t="e">
        <f>INDEX([1]!CPI_Tab[#Data], MATCH(Costs9[[#This Row],[Country/Region]], [1]!CPI_Tab[Country], FALSE), MATCH(Costs9[[#This Row],[Currency Year]], [1]CPI!$A$2:$Q$2, FALSE))</f>
        <v>#REF!</v>
      </c>
      <c r="AD88" s="21"/>
      <c r="AE8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8" s="21" t="e">
        <f>VLOOKUP(Costs9[[#This Row],[Country/Region]], [1]!Exchange_Tab[#Data], COLUMN([1]!Exchange_Tab[[#Headers],[2012]]), FALSE)</f>
        <v>#REF!</v>
      </c>
      <c r="AG88" s="22">
        <v>2.1244740138390541</v>
      </c>
      <c r="AH88" s="21" t="str">
        <f>Costs9[Unit or period]</f>
        <v>per capita</v>
      </c>
    </row>
    <row r="89" spans="2:34" ht="15.75" x14ac:dyDescent="0.25">
      <c r="B89" s="13">
        <v>60</v>
      </c>
      <c r="C89" s="14" t="str">
        <f>IF(Costs9[[#This Row],[Column3]]=D88, "  ",D89)</f>
        <v xml:space="preserve">  </v>
      </c>
      <c r="D89" s="15" t="s">
        <v>141</v>
      </c>
      <c r="E89" s="1" t="e">
        <f>VLOOKUP(Costs9[[#This Row],[ID '#]], [1]!Articles[#Data], COLUMN([1]!Articles[[#Headers],[Lead Author]]), FALSE)</f>
        <v>#REF!</v>
      </c>
      <c r="F89" s="1" t="e">
        <f>CONCATENATE(RIGHT(Costs9[Author1],(LEN(Costs9[Author1])-FIND(" ",Costs9[Author1])))," et al. (",Costs9[[#This Row],[Study Year]],")")</f>
        <v>#REF!</v>
      </c>
      <c r="G89" s="1" t="e">
        <f>IF(Costs9[Author]=F88, "  ",Costs9[Author])</f>
        <v>#REF!</v>
      </c>
      <c r="H89" s="1" t="e">
        <f>VLOOKUP(Costs9[[#This Row],[ID '#]], [1]!Articles[#Data], COLUMN([1]!Articles[[#Headers],[Study year]]), FALSE)</f>
        <v>#REF!</v>
      </c>
      <c r="I89" s="23" t="str">
        <f>Costs9[Intervention Original]&amp;": " &amp;Costs9[Unit]</f>
        <v xml:space="preserve">Treatment: Min coverage (30%): </v>
      </c>
      <c r="J89" s="17" t="str">
        <f>IF(Costs9[Intervention_All]=I88, "   ",Costs9[Intervention_All])</f>
        <v xml:space="preserve">Treatment: Min coverage (30%): </v>
      </c>
      <c r="K89" s="1" t="e">
        <f>VLOOKUP(Costs9[[#This Row],[ID '#]], [1]!Articles[#Data], COLUMN([1]!Articles[[#Headers],[Country/ region]]), FALSE)</f>
        <v>#REF!</v>
      </c>
      <c r="L89" s="1" t="e">
        <f>IF(Costs9[[#This Row],[Study Country]] = "Multiple", "", Costs9[[#This Row],[Study Country]])</f>
        <v>#REF!</v>
      </c>
      <c r="M89" s="1" t="s">
        <v>165</v>
      </c>
      <c r="O89" s="19">
        <v>21.5</v>
      </c>
      <c r="P89" s="1" t="s">
        <v>36</v>
      </c>
      <c r="Q89" s="20"/>
      <c r="R89" s="1"/>
      <c r="S89" s="12">
        <f>IF(NOT(ISBLANK(Costs9[[#This Row],[Conversion]])), Costs9[[#This Row],[Conversion]], Costs9[[#This Row],[Costs Presented]])</f>
        <v>21.5</v>
      </c>
      <c r="T89" s="1" t="str">
        <f>IF(NOT(ISBLANK(Costs9[[#This Row],[New Unit or Period]])), Costs9[[#This Row],[New Unit or Period]], Costs9[[#This Row],[Unit Presented]])</f>
        <v>per patient per year</v>
      </c>
      <c r="U89" s="1" t="e">
        <f>Costs9[Currency Country] &amp; "  (" &amp;Costs9[Currency Year] &amp; ")"</f>
        <v>#REF!</v>
      </c>
      <c r="V89" s="1" t="e">
        <f>VLOOKUP(Costs9[[#This Row],[ID '#]], [1]!Articles[#Data], COLUMN([1]!Articles[[#Headers],[Currency Country]]), FALSE)</f>
        <v>#REF!</v>
      </c>
      <c r="W89" s="1" t="e">
        <f>VLOOKUP(Costs9[[#This Row],[ID '#]], [1]!Articles[#Data], COLUMN([1]!Articles[[#Headers],[Currency Year]]), FALSE)</f>
        <v>#REF!</v>
      </c>
      <c r="X8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89" s="21" t="e">
        <f>Costs9[[#This Row],[Cost (unit changed if necessary)]]/Costs9[[#This Row],[Exchange Rate for US and Currency Country for Listed Year OR PPP if $Int]]</f>
        <v>#REF!</v>
      </c>
      <c r="Z89" s="21" t="e">
        <f>INDEX([1]!Exchange_Tab[#Data], MATCH(Costs9[[#This Row],[Country/Region]], [1]!Exchange_Tab[Country Name], 0), MATCH(Costs9[[#This Row],[Currency Year]], '[1]Exchange Rates'!$A$1:$BC$1, 0))</f>
        <v>#REF!</v>
      </c>
      <c r="AA89" s="21" t="e">
        <f>IF(Costs9[[#This Row],[Exchange Rate for US and Study Country for Listed Year]]*Costs9[[#This Row],[US Cost in Listed Year]]=0, NA(), Costs9[[#This Row],[US Cost in Listed Year]]*Costs9[[#This Row],[Exchange Rate for US and Study Country for Listed Year]])</f>
        <v>#REF!</v>
      </c>
      <c r="AB89" s="21" t="e">
        <f>VLOOKUP(Costs9[[#This Row],[Country/Region]], [1]!CPI_Tab[#Data], COLUMN([1]!CPI_Tab[[#Headers],[2012]]), FALSE)</f>
        <v>#REF!</v>
      </c>
      <c r="AC89" s="21" t="e">
        <f>INDEX([1]!CPI_Tab[#Data], MATCH(Costs9[[#This Row],[Country/Region]], [1]!CPI_Tab[Country], FALSE), MATCH(Costs9[[#This Row],[Currency Year]], [1]CPI!$A$2:$Q$2, FALSE))</f>
        <v>#REF!</v>
      </c>
      <c r="AD89" s="21"/>
      <c r="AE8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89" s="21" t="e">
        <f>VLOOKUP(Costs9[[#This Row],[Country/Region]], [1]!Exchange_Tab[#Data], COLUMN([1]!Exchange_Tab[[#Headers],[2012]]), FALSE)</f>
        <v>#REF!</v>
      </c>
      <c r="AG89" s="22">
        <v>25.804461513501241</v>
      </c>
      <c r="AH89" s="21" t="str">
        <f>Costs9[Unit or period]</f>
        <v>per patient per year</v>
      </c>
    </row>
    <row r="90" spans="2:34" ht="15.75" x14ac:dyDescent="0.25">
      <c r="B90" s="13">
        <v>60</v>
      </c>
      <c r="C90" s="14" t="str">
        <f>IF(Costs9[[#This Row],[Column3]]=D89, "  ",D90)</f>
        <v xml:space="preserve">  </v>
      </c>
      <c r="D90" s="15" t="s">
        <v>141</v>
      </c>
      <c r="E90" s="1" t="e">
        <f>VLOOKUP(Costs9[[#This Row],[ID '#]], [1]!Articles[#Data], COLUMN([1]!Articles[[#Headers],[Lead Author]]), FALSE)</f>
        <v>#REF!</v>
      </c>
      <c r="F90" s="1" t="e">
        <f>CONCATENATE(RIGHT(Costs9[Author1],(LEN(Costs9[Author1])-FIND(" ",Costs9[Author1])))," et al. (",Costs9[[#This Row],[Study Year]],")")</f>
        <v>#REF!</v>
      </c>
      <c r="G90" s="1" t="e">
        <f>IF(Costs9[Author]=F89, "  ",Costs9[Author])</f>
        <v>#REF!</v>
      </c>
      <c r="H90" s="1" t="e">
        <f>VLOOKUP(Costs9[[#This Row],[ID '#]], [1]!Articles[#Data], COLUMN([1]!Articles[[#Headers],[Study year]]), FALSE)</f>
        <v>#REF!</v>
      </c>
      <c r="I90" s="23" t="str">
        <f>Costs9[Intervention Original]&amp;": " &amp;Costs9[Unit]</f>
        <v xml:space="preserve">Treatment: Full Coverage (100%): </v>
      </c>
      <c r="J90" s="17" t="str">
        <f>IF(Costs9[Intervention_All]=I89, "   ",Costs9[Intervention_All])</f>
        <v xml:space="preserve">Treatment: Full Coverage (100%): </v>
      </c>
      <c r="K90" s="1" t="e">
        <f>VLOOKUP(Costs9[[#This Row],[ID '#]], [1]!Articles[#Data], COLUMN([1]!Articles[[#Headers],[Country/ region]]), FALSE)</f>
        <v>#REF!</v>
      </c>
      <c r="L90" s="1" t="e">
        <f>IF(Costs9[[#This Row],[Study Country]] = "Multiple", "", Costs9[[#This Row],[Study Country]])</f>
        <v>#REF!</v>
      </c>
      <c r="M90" s="1" t="s">
        <v>166</v>
      </c>
      <c r="O90" s="19">
        <v>5.99</v>
      </c>
      <c r="P90" s="1" t="s">
        <v>36</v>
      </c>
      <c r="Q90" s="20"/>
      <c r="R90" s="1"/>
      <c r="S90" s="12">
        <f>IF(NOT(ISBLANK(Costs9[[#This Row],[Conversion]])), Costs9[[#This Row],[Conversion]], Costs9[[#This Row],[Costs Presented]])</f>
        <v>5.99</v>
      </c>
      <c r="T90" s="1" t="str">
        <f>IF(NOT(ISBLANK(Costs9[[#This Row],[New Unit or Period]])), Costs9[[#This Row],[New Unit or Period]], Costs9[[#This Row],[Unit Presented]])</f>
        <v>per patient per year</v>
      </c>
      <c r="U90" s="1" t="e">
        <f>Costs9[Currency Country] &amp; "  (" &amp;Costs9[Currency Year] &amp; ")"</f>
        <v>#REF!</v>
      </c>
      <c r="V90" s="1" t="e">
        <f>VLOOKUP(Costs9[[#This Row],[ID '#]], [1]!Articles[#Data], COLUMN([1]!Articles[[#Headers],[Currency Country]]), FALSE)</f>
        <v>#REF!</v>
      </c>
      <c r="W90" s="1" t="e">
        <f>VLOOKUP(Costs9[[#This Row],[ID '#]], [1]!Articles[#Data], COLUMN([1]!Articles[[#Headers],[Currency Year]]), FALSE)</f>
        <v>#REF!</v>
      </c>
      <c r="X9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0" s="21" t="e">
        <f>Costs9[[#This Row],[Cost (unit changed if necessary)]]/Costs9[[#This Row],[Exchange Rate for US and Currency Country for Listed Year OR PPP if $Int]]</f>
        <v>#REF!</v>
      </c>
      <c r="Z90" s="21" t="e">
        <f>INDEX([1]!Exchange_Tab[#Data], MATCH(Costs9[[#This Row],[Country/Region]], [1]!Exchange_Tab[Country Name], 0), MATCH(Costs9[[#This Row],[Currency Year]], '[1]Exchange Rates'!$A$1:$BC$1, 0))</f>
        <v>#REF!</v>
      </c>
      <c r="AA90" s="21" t="e">
        <f>IF(Costs9[[#This Row],[Exchange Rate for US and Study Country for Listed Year]]*Costs9[[#This Row],[US Cost in Listed Year]]=0, NA(), Costs9[[#This Row],[US Cost in Listed Year]]*Costs9[[#This Row],[Exchange Rate for US and Study Country for Listed Year]])</f>
        <v>#REF!</v>
      </c>
      <c r="AB90" s="21" t="e">
        <f>VLOOKUP(Costs9[[#This Row],[Country/Region]], [1]!CPI_Tab[#Data], COLUMN([1]!CPI_Tab[[#Headers],[2012]]), FALSE)</f>
        <v>#REF!</v>
      </c>
      <c r="AC90" s="21" t="e">
        <f>INDEX([1]!CPI_Tab[#Data], MATCH(Costs9[[#This Row],[Country/Region]], [1]!CPI_Tab[Country], FALSE), MATCH(Costs9[[#This Row],[Currency Year]], [1]CPI!$A$2:$Q$2, FALSE))</f>
        <v>#REF!</v>
      </c>
      <c r="AD90" s="21"/>
      <c r="AE9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0" s="21" t="e">
        <f>VLOOKUP(Costs9[[#This Row],[Country/Region]], [1]!Exchange_Tab[#Data], COLUMN([1]!Exchange_Tab[[#Headers],[2012]]), FALSE)</f>
        <v>#REF!</v>
      </c>
      <c r="AG90" s="22">
        <v>7.1892429984126709</v>
      </c>
      <c r="AH90" s="21" t="str">
        <f>Costs9[Unit or period]</f>
        <v>per patient per year</v>
      </c>
    </row>
    <row r="91" spans="2:34" ht="15.75" x14ac:dyDescent="0.25">
      <c r="B91" s="13">
        <v>87</v>
      </c>
      <c r="C91" s="14" t="str">
        <f>IF(Costs9[[#This Row],[Column3]]=D90, "  ",D91)</f>
        <v xml:space="preserve">  </v>
      </c>
      <c r="D91" s="15" t="s">
        <v>141</v>
      </c>
      <c r="E91" s="1" t="e">
        <f>VLOOKUP(Costs9[[#This Row],[ID '#]], [1]!Articles[#Data], COLUMN([1]!Articles[[#Headers],[Lead Author]]), FALSE)</f>
        <v>#REF!</v>
      </c>
      <c r="F91" s="1" t="e">
        <f>CONCATENATE(RIGHT(Costs9[Author1],(LEN(Costs9[Author1])-FIND(" ",Costs9[Author1])))," et al. (",Costs9[[#This Row],[Study Year]],")")</f>
        <v>#REF!</v>
      </c>
      <c r="G91" s="1" t="e">
        <f>IF(Costs9[Author]=F90, "  ",Costs9[Author])</f>
        <v>#REF!</v>
      </c>
      <c r="H91" s="1" t="e">
        <f>VLOOKUP(Costs9[[#This Row],[ID '#]], [1]!Articles[#Data], COLUMN([1]!Articles[[#Headers],[Study year]]), FALSE)</f>
        <v>#REF!</v>
      </c>
      <c r="I91" s="16" t="str">
        <f>Costs9[Intervention Original]&amp;": " &amp;Costs9[Unit]</f>
        <v>Assertive Community Treatment : Total</v>
      </c>
      <c r="J91" s="17" t="str">
        <f>IF(Costs9[Intervention_All]=I90, "   ",Costs9[Intervention_All])</f>
        <v>Assertive Community Treatment : Total</v>
      </c>
      <c r="K91" s="1" t="e">
        <f>VLOOKUP(Costs9[[#This Row],[ID '#]], [1]!Articles[#Data], COLUMN([1]!Articles[[#Headers],[Country/ region]]), FALSE)</f>
        <v>#REF!</v>
      </c>
      <c r="L91" s="1" t="e">
        <f>IF(Costs9[[#This Row],[Study Country]] = "Multiple", "", Costs9[[#This Row],[Study Country]])</f>
        <v>#REF!</v>
      </c>
      <c r="M91" s="1" t="s">
        <v>167</v>
      </c>
      <c r="N91" s="18" t="s">
        <v>168</v>
      </c>
      <c r="O91" s="19">
        <v>76.06</v>
      </c>
      <c r="P91" s="1" t="s">
        <v>169</v>
      </c>
      <c r="Q91" s="20">
        <f>((12/10)*O91)</f>
        <v>91.272000000000006</v>
      </c>
      <c r="R91" s="1" t="s">
        <v>53</v>
      </c>
      <c r="S91" s="12">
        <f>IF(NOT(ISBLANK(Costs9[[#This Row],[Conversion]])), Costs9[[#This Row],[Conversion]], Costs9[[#This Row],[Costs Presented]])</f>
        <v>91.272000000000006</v>
      </c>
      <c r="T91" s="1" t="str">
        <f>IF(NOT(ISBLANK(Costs9[[#This Row],[New Unit or Period]])), Costs9[[#This Row],[New Unit or Period]], Costs9[[#This Row],[Unit Presented]])</f>
        <v>per year</v>
      </c>
      <c r="U91" s="1" t="e">
        <f>Costs9[Currency Country] &amp; "  (" &amp;Costs9[Currency Year] &amp; ")"</f>
        <v>#REF!</v>
      </c>
      <c r="V91" s="1" t="e">
        <f>VLOOKUP(Costs9[[#This Row],[ID '#]], [1]!Articles[#Data], COLUMN([1]!Articles[[#Headers],[Currency Country]]), FALSE)</f>
        <v>#REF!</v>
      </c>
      <c r="W91" s="1" t="e">
        <f>VLOOKUP(Costs9[[#This Row],[ID '#]], [1]!Articles[#Data], COLUMN([1]!Articles[[#Headers],[Currency Year]]), FALSE)</f>
        <v>#REF!</v>
      </c>
      <c r="X9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1" s="21" t="e">
        <f>Costs9[[#This Row],[Cost (unit changed if necessary)]]/Costs9[[#This Row],[Exchange Rate for US and Currency Country for Listed Year OR PPP if $Int]]</f>
        <v>#REF!</v>
      </c>
      <c r="Z91" s="21" t="e">
        <f>INDEX([1]!Exchange_Tab[#Data], MATCH(Costs9[[#This Row],[Country/Region]], [1]!Exchange_Tab[Country Name], 0), MATCH(Costs9[[#This Row],[Currency Year]], '[1]Exchange Rates'!$A$1:$BC$1, 0))</f>
        <v>#REF!</v>
      </c>
      <c r="AA91" s="21" t="e">
        <f>IF(Costs9[[#This Row],[Exchange Rate for US and Study Country for Listed Year]]*Costs9[[#This Row],[US Cost in Listed Year]]=0, NA(), Costs9[[#This Row],[US Cost in Listed Year]]*Costs9[[#This Row],[Exchange Rate for US and Study Country for Listed Year]])</f>
        <v>#REF!</v>
      </c>
      <c r="AB91" s="21" t="e">
        <f>VLOOKUP(Costs9[[#This Row],[Country/Region]], [1]!CPI_Tab[#Data], COLUMN([1]!CPI_Tab[[#Headers],[2012]]), FALSE)</f>
        <v>#REF!</v>
      </c>
      <c r="AC91" s="21" t="e">
        <f>INDEX([1]!CPI_Tab[#Data], MATCH(Costs9[[#This Row],[Country/Region]], [1]!CPI_Tab[Country], FALSE), MATCH(Costs9[[#This Row],[Currency Year]], [1]CPI!$A$2:$Q$2, FALSE))</f>
        <v>#REF!</v>
      </c>
      <c r="AD91" s="21"/>
      <c r="AE9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1" s="21" t="e">
        <f>VLOOKUP(Costs9[[#This Row],[Country/Region]], [1]!Exchange_Tab[#Data], COLUMN([1]!Exchange_Tab[[#Headers],[2012]]), FALSE)</f>
        <v>#REF!</v>
      </c>
      <c r="AG91" s="22">
        <v>162.85971048376948</v>
      </c>
      <c r="AH91" s="21" t="str">
        <f>Costs9[Unit or period]</f>
        <v>per year</v>
      </c>
    </row>
    <row r="92" spans="2:34" ht="31.5" x14ac:dyDescent="0.25">
      <c r="B92" s="13">
        <v>17</v>
      </c>
      <c r="C92" s="14" t="str">
        <f>IF(Costs9[[#This Row],[Column3]]=D91, "  ",D92)</f>
        <v>Heavy Alcohol Use</v>
      </c>
      <c r="D92" s="15" t="s">
        <v>170</v>
      </c>
      <c r="E92" s="1" t="e">
        <f>VLOOKUP(Costs9[[#This Row],[ID '#]], [1]!Articles[#Data], COLUMN([1]!Articles[[#Headers],[Lead Author]]), FALSE)</f>
        <v>#REF!</v>
      </c>
      <c r="F92" s="1" t="e">
        <f>CONCATENATE(RIGHT(Costs9[Author1],(LEN(Costs9[Author1])-FIND(" ",Costs9[Author1])))," et al. (",Costs9[[#This Row],[Study Year]],")")</f>
        <v>#REF!</v>
      </c>
      <c r="G92" s="1" t="e">
        <f>IF(Costs9[Author]=F91, "  ",Costs9[Author])</f>
        <v>#REF!</v>
      </c>
      <c r="H92" s="1" t="e">
        <f>VLOOKUP(Costs9[[#This Row],[ID '#]], [1]!Articles[#Data], COLUMN([1]!Articles[[#Headers],[Study year]]), FALSE)</f>
        <v>#REF!</v>
      </c>
      <c r="I92" s="23" t="str">
        <f>Costs9[Intervention Original]&amp;": " &amp;Costs9[Unit]</f>
        <v>Increased taxation and regulation: 30% Coverage assumed</v>
      </c>
      <c r="J92" s="17" t="str">
        <f>IF(Costs9[Intervention_All]=I91, "   ",Costs9[Intervention_All])</f>
        <v>Increased taxation and regulation: 30% Coverage assumed</v>
      </c>
      <c r="K92" s="1" t="e">
        <f>VLOOKUP(Costs9[[#This Row],[ID '#]], [1]!Articles[#Data], COLUMN([1]!Articles[[#Headers],[Country/ region]]), FALSE)</f>
        <v>#REF!</v>
      </c>
      <c r="L92" s="1" t="s">
        <v>38</v>
      </c>
      <c r="M92" s="1" t="s">
        <v>171</v>
      </c>
      <c r="N92" s="1" t="s">
        <v>172</v>
      </c>
      <c r="O92" s="19">
        <v>0.17</v>
      </c>
      <c r="P92" s="1" t="s">
        <v>41</v>
      </c>
      <c r="Q92" s="20"/>
      <c r="R92" s="1"/>
      <c r="S92" s="12">
        <f>IF(NOT(ISBLANK(Costs9[[#This Row],[Conversion]])), Costs9[[#This Row],[Conversion]], Costs9[[#This Row],[Costs Presented]])</f>
        <v>0.17</v>
      </c>
      <c r="T92" s="1" t="str">
        <f>IF(NOT(ISBLANK(Costs9[[#This Row],[New Unit or Period]])), Costs9[[#This Row],[New Unit or Period]], Costs9[[#This Row],[Unit Presented]])</f>
        <v>per capita</v>
      </c>
      <c r="U92" s="1" t="e">
        <f>Costs9[Currency Country] &amp; "  (" &amp;Costs9[Currency Year] &amp; ")"</f>
        <v>#REF!</v>
      </c>
      <c r="V92" s="1" t="e">
        <f>VLOOKUP(Costs9[[#This Row],[ID '#]], [1]!Articles[#Data], COLUMN([1]!Articles[[#Headers],[Currency Country]]), FALSE)</f>
        <v>#REF!</v>
      </c>
      <c r="W92" s="1" t="e">
        <f>VLOOKUP(Costs9[[#This Row],[ID '#]], [1]!Articles[#Data], COLUMN([1]!Articles[[#Headers],[Currency Year]]), FALSE)</f>
        <v>#REF!</v>
      </c>
      <c r="X9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2" s="21" t="e">
        <f>Costs9[[#This Row],[Cost (unit changed if necessary)]]/Costs9[[#This Row],[Exchange Rate for US and Currency Country for Listed Year OR PPP if $Int]]</f>
        <v>#REF!</v>
      </c>
      <c r="Z92" s="21" t="e">
        <f>INDEX([1]!Exchange_Tab[#Data], MATCH(Costs9[[#This Row],[Country/Region]], [1]!Exchange_Tab[Country Name], 0), MATCH(Costs9[[#This Row],[Currency Year]], '[1]Exchange Rates'!$A$1:$BC$1, 0))</f>
        <v>#REF!</v>
      </c>
      <c r="AA92" s="21" t="e">
        <f>IF(Costs9[[#This Row],[Exchange Rate for US and Study Country for Listed Year]]*Costs9[[#This Row],[US Cost in Listed Year]]=0, NA(), Costs9[[#This Row],[US Cost in Listed Year]]*Costs9[[#This Row],[Exchange Rate for US and Study Country for Listed Year]])</f>
        <v>#REF!</v>
      </c>
      <c r="AB92" s="21" t="e">
        <f>VLOOKUP(Costs9[[#This Row],[Country/Region]], [1]!CPI_Tab[#Data], COLUMN([1]!CPI_Tab[[#Headers],[2012]]), FALSE)</f>
        <v>#REF!</v>
      </c>
      <c r="AC92" s="21" t="e">
        <f>INDEX([1]!CPI_Tab[#Data], MATCH(Costs9[[#This Row],[Country/Region]], [1]!CPI_Tab[Country], FALSE), MATCH(Costs9[[#This Row],[Currency Year]], [1]CPI!$A$2:$Q$2, FALSE))</f>
        <v>#REF!</v>
      </c>
      <c r="AD92" s="21" t="s">
        <v>42</v>
      </c>
      <c r="AE9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2" s="21" t="e">
        <f>VLOOKUP(Costs9[[#This Row],[Country/Region]], [1]!Exchange_Tab[#Data], COLUMN([1]!Exchange_Tab[[#Headers],[2012]]), FALSE)</f>
        <v>#REF!</v>
      </c>
      <c r="AG92" s="22">
        <v>0.33345632520612406</v>
      </c>
      <c r="AH92" s="21" t="str">
        <f>Costs9[Unit or period]</f>
        <v>per capita</v>
      </c>
    </row>
    <row r="93" spans="2:34" ht="15.75" x14ac:dyDescent="0.25">
      <c r="B93" s="13">
        <v>17</v>
      </c>
      <c r="C93" s="14" t="str">
        <f>IF(Costs9[[#This Row],[Column3]]=D92, "  ",D93)</f>
        <v xml:space="preserve">  </v>
      </c>
      <c r="D93" s="15" t="s">
        <v>170</v>
      </c>
      <c r="E93" s="1" t="e">
        <f>VLOOKUP(Costs9[[#This Row],[ID '#]], [1]!Articles[#Data], COLUMN([1]!Articles[[#Headers],[Lead Author]]), FALSE)</f>
        <v>#REF!</v>
      </c>
      <c r="F93" s="1" t="e">
        <f>CONCATENATE(RIGHT(Costs9[Author1],(LEN(Costs9[Author1])-FIND(" ",Costs9[Author1])))," et al. (",Costs9[[#This Row],[Study Year]],")")</f>
        <v>#REF!</v>
      </c>
      <c r="G93" s="1" t="e">
        <f>IF(Costs9[Author]=F92, "  ",Costs9[Author])</f>
        <v>#REF!</v>
      </c>
      <c r="H93" s="1" t="e">
        <f>VLOOKUP(Costs9[[#This Row],[ID '#]], [1]!Articles[#Data], COLUMN([1]!Articles[[#Headers],[Study year]]), FALSE)</f>
        <v>#REF!</v>
      </c>
      <c r="I93" s="23" t="str">
        <f>Costs9[Intervention Original]&amp;": " &amp;Costs9[Unit]</f>
        <v>Increased taxation and regulation: 30% Coverage assumed</v>
      </c>
      <c r="J93" s="17" t="str">
        <f>IF(Costs9[Intervention_All]=I92, "   ",Costs9[Intervention_All])</f>
        <v xml:space="preserve">   </v>
      </c>
      <c r="K93" s="1" t="e">
        <f>VLOOKUP(Costs9[[#This Row],[ID '#]], [1]!Articles[#Data], COLUMN([1]!Articles[[#Headers],[Country/ region]]), FALSE)</f>
        <v>#REF!</v>
      </c>
      <c r="L93" s="1" t="s">
        <v>43</v>
      </c>
      <c r="M93" s="1" t="s">
        <v>171</v>
      </c>
      <c r="N93" s="1" t="s">
        <v>172</v>
      </c>
      <c r="O93" s="19">
        <v>0.09</v>
      </c>
      <c r="P93" s="1" t="s">
        <v>41</v>
      </c>
      <c r="Q93" s="20"/>
      <c r="R93" s="1"/>
      <c r="S93" s="12">
        <f>IF(NOT(ISBLANK(Costs9[[#This Row],[Conversion]])), Costs9[[#This Row],[Conversion]], Costs9[[#This Row],[Costs Presented]])</f>
        <v>0.09</v>
      </c>
      <c r="T93" s="1" t="str">
        <f>IF(NOT(ISBLANK(Costs9[[#This Row],[New Unit or Period]])), Costs9[[#This Row],[New Unit or Period]], Costs9[[#This Row],[Unit Presented]])</f>
        <v>per capita</v>
      </c>
      <c r="U93" s="1" t="e">
        <f>Costs9[Currency Country] &amp; "  (" &amp;Costs9[Currency Year] &amp; ")"</f>
        <v>#REF!</v>
      </c>
      <c r="V93" s="1" t="e">
        <f>VLOOKUP(Costs9[[#This Row],[ID '#]], [1]!Articles[#Data], COLUMN([1]!Articles[[#Headers],[Currency Country]]), FALSE)</f>
        <v>#REF!</v>
      </c>
      <c r="W93" s="1" t="e">
        <f>VLOOKUP(Costs9[[#This Row],[ID '#]], [1]!Articles[#Data], COLUMN([1]!Articles[[#Headers],[Currency Year]]), FALSE)</f>
        <v>#REF!</v>
      </c>
      <c r="X9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3" s="21" t="e">
        <f>Costs9[[#This Row],[Cost (unit changed if necessary)]]/Costs9[[#This Row],[Exchange Rate for US and Currency Country for Listed Year OR PPP if $Int]]</f>
        <v>#REF!</v>
      </c>
      <c r="Z93" s="21" t="e">
        <f>INDEX([1]!Exchange_Tab[#Data], MATCH(Costs9[[#This Row],[Country/Region]], [1]!Exchange_Tab[Country Name], 0), MATCH(Costs9[[#This Row],[Currency Year]], '[1]Exchange Rates'!$A$1:$BC$1, 0))</f>
        <v>#REF!</v>
      </c>
      <c r="AA93" s="21" t="e">
        <f>IF(Costs9[[#This Row],[Exchange Rate for US and Study Country for Listed Year]]*Costs9[[#This Row],[US Cost in Listed Year]]=0, NA(), Costs9[[#This Row],[US Cost in Listed Year]]*Costs9[[#This Row],[Exchange Rate for US and Study Country for Listed Year]])</f>
        <v>#REF!</v>
      </c>
      <c r="AB93" s="21" t="e">
        <f>VLOOKUP(Costs9[[#This Row],[Country/Region]], [1]!CPI_Tab[#Data], COLUMN([1]!CPI_Tab[[#Headers],[2012]]), FALSE)</f>
        <v>#REF!</v>
      </c>
      <c r="AC93" s="21" t="e">
        <f>INDEX([1]!CPI_Tab[#Data], MATCH(Costs9[[#This Row],[Country/Region]], [1]!CPI_Tab[Country], FALSE), MATCH(Costs9[[#This Row],[Currency Year]], [1]CPI!$A$2:$Q$2, FALSE))</f>
        <v>#REF!</v>
      </c>
      <c r="AD93" s="21" t="s">
        <v>45</v>
      </c>
      <c r="AE9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3" s="21" t="e">
        <f>VLOOKUP(Costs9[[#This Row],[Country/Region]], [1]!Exchange_Tab[#Data], COLUMN([1]!Exchange_Tab[[#Headers],[2012]]), FALSE)</f>
        <v>#REF!</v>
      </c>
      <c r="AG93" s="22">
        <v>0.13192838737759718</v>
      </c>
      <c r="AH93" s="21" t="str">
        <f>Costs9[Unit or period]</f>
        <v>per capita</v>
      </c>
    </row>
    <row r="94" spans="2:34" ht="15.75" x14ac:dyDescent="0.25">
      <c r="B94" s="13">
        <v>37</v>
      </c>
      <c r="C94" s="14" t="str">
        <f>IF(Costs9[[#This Row],[Column3]]=D93, "  ",D94)</f>
        <v xml:space="preserve">  </v>
      </c>
      <c r="D94" s="15" t="s">
        <v>170</v>
      </c>
      <c r="E94" s="1" t="e">
        <f>VLOOKUP(Costs9[[#This Row],[ID '#]], [1]!Articles[#Data], COLUMN([1]!Articles[[#Headers],[Lead Author]]), FALSE)</f>
        <v>#REF!</v>
      </c>
      <c r="F94" s="1" t="e">
        <f>CONCATENATE(RIGHT(Costs9[Author1],(LEN(Costs9[Author1])-FIND(" ",Costs9[Author1])))," et al. (",Costs9[[#This Row],[Study Year]],")")</f>
        <v>#REF!</v>
      </c>
      <c r="G94" s="1" t="e">
        <f>IF(Costs9[Author]=F93, "  ",Costs9[Author])</f>
        <v>#REF!</v>
      </c>
      <c r="H94" s="1" t="e">
        <f>VLOOKUP(Costs9[[#This Row],[ID '#]], [1]!Articles[#Data], COLUMN([1]!Articles[[#Headers],[Study year]]), FALSE)</f>
        <v>#REF!</v>
      </c>
      <c r="I94" s="23" t="str">
        <f>Costs9[Intervention Original]&amp;": " &amp;Costs9[Unit]</f>
        <v>Government policy: Current tax rates + 25%</v>
      </c>
      <c r="J94" s="17" t="str">
        <f>IF(Costs9[Intervention_All]=I93, "   ",Costs9[Intervention_All])</f>
        <v>Government policy: Current tax rates + 25%</v>
      </c>
      <c r="K94" s="1" t="e">
        <f>VLOOKUP(Costs9[[#This Row],[ID '#]], [1]!Articles[#Data], COLUMN([1]!Articles[[#Headers],[Country/ region]]), FALSE)</f>
        <v>#REF!</v>
      </c>
      <c r="L94" s="1" t="e">
        <f>IF(Costs9[[#This Row],[Study Country]] = "Multiple", "", Costs9[[#This Row],[Study Country]])</f>
        <v>#REF!</v>
      </c>
      <c r="M94" s="1" t="s">
        <v>163</v>
      </c>
      <c r="N94" s="1" t="s">
        <v>173</v>
      </c>
      <c r="O94" s="19">
        <v>503000000</v>
      </c>
      <c r="P94" s="1" t="s">
        <v>53</v>
      </c>
      <c r="Q94" s="20"/>
      <c r="R94" s="1"/>
      <c r="S94" s="12">
        <f>IF(NOT(ISBLANK(Costs9[[#This Row],[Conversion]])), Costs9[[#This Row],[Conversion]], Costs9[[#This Row],[Costs Presented]])</f>
        <v>503000000</v>
      </c>
      <c r="T94" s="1" t="str">
        <f>IF(NOT(ISBLANK(Costs9[[#This Row],[New Unit or Period]])), Costs9[[#This Row],[New Unit or Period]], Costs9[[#This Row],[Unit Presented]])</f>
        <v>per year</v>
      </c>
      <c r="U94" s="1" t="e">
        <f>Costs9[Currency Country] &amp; "  (" &amp;Costs9[Currency Year] &amp; ")"</f>
        <v>#REF!</v>
      </c>
      <c r="V94" s="1" t="e">
        <f>VLOOKUP(Costs9[[#This Row],[ID '#]], [1]!Articles[#Data], COLUMN([1]!Articles[[#Headers],[Currency Country]]), FALSE)</f>
        <v>#REF!</v>
      </c>
      <c r="W94" s="1" t="e">
        <f>VLOOKUP(Costs9[[#This Row],[ID '#]], [1]!Articles[#Data], COLUMN([1]!Articles[[#Headers],[Currency Year]]), FALSE)</f>
        <v>#REF!</v>
      </c>
      <c r="X9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4" s="21" t="e">
        <f>Costs9[[#This Row],[Cost (unit changed if necessary)]]/Costs9[[#This Row],[Exchange Rate for US and Currency Country for Listed Year OR PPP if $Int]]</f>
        <v>#REF!</v>
      </c>
      <c r="Z94" s="21" t="e">
        <f>INDEX([1]!Exchange_Tab[#Data], MATCH(Costs9[[#This Row],[Country/Region]], [1]!Exchange_Tab[Country Name], 0), MATCH(Costs9[[#This Row],[Currency Year]], '[1]Exchange Rates'!$A$1:$BC$1, 0))</f>
        <v>#REF!</v>
      </c>
      <c r="AA94" s="21" t="e">
        <f>IF(Costs9[[#This Row],[Exchange Rate for US and Study Country for Listed Year]]*Costs9[[#This Row],[US Cost in Listed Year]]=0, NA(), Costs9[[#This Row],[US Cost in Listed Year]]*Costs9[[#This Row],[Exchange Rate for US and Study Country for Listed Year]])</f>
        <v>#REF!</v>
      </c>
      <c r="AB94" s="21" t="e">
        <f>VLOOKUP(Costs9[[#This Row],[Country/Region]], [1]!CPI_Tab[#Data], COLUMN([1]!CPI_Tab[[#Headers],[2012]]), FALSE)</f>
        <v>#REF!</v>
      </c>
      <c r="AC94" s="21" t="e">
        <f>INDEX([1]!CPI_Tab[#Data], MATCH(Costs9[[#This Row],[Country/Region]], [1]!CPI_Tab[Country], FALSE), MATCH(Costs9[[#This Row],[Currency Year]], [1]CPI!$A$2:$Q$2, FALSE))</f>
        <v>#REF!</v>
      </c>
      <c r="AD94" s="21"/>
      <c r="AE9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4" s="21" t="e">
        <f>VLOOKUP(Costs9[[#This Row],[Country/Region]], [1]!Exchange_Tab[#Data], COLUMN([1]!Exchange_Tab[[#Headers],[2012]]), FALSE)</f>
        <v>#REF!</v>
      </c>
      <c r="AG94" s="22">
        <v>13357630.362013053</v>
      </c>
      <c r="AH94" s="21" t="str">
        <f>Costs9[Unit or period]</f>
        <v>per year</v>
      </c>
    </row>
    <row r="95" spans="2:34" ht="15.75" x14ac:dyDescent="0.25">
      <c r="B95" s="13">
        <v>37</v>
      </c>
      <c r="C95" s="14" t="str">
        <f>IF(Costs9[[#This Row],[Column3]]=D94, "  ",D95)</f>
        <v xml:space="preserve">  </v>
      </c>
      <c r="D95" s="15" t="s">
        <v>170</v>
      </c>
      <c r="E95" s="1" t="e">
        <f>VLOOKUP(Costs9[[#This Row],[ID '#]], [1]!Articles[#Data], COLUMN([1]!Articles[[#Headers],[Lead Author]]), FALSE)</f>
        <v>#REF!</v>
      </c>
      <c r="F95" s="1" t="e">
        <f>CONCATENATE(RIGHT(Costs9[Author1],(LEN(Costs9[Author1])-FIND(" ",Costs9[Author1])))," et al. (",Costs9[[#This Row],[Study Year]],")")</f>
        <v>#REF!</v>
      </c>
      <c r="G95" s="1" t="e">
        <f>IF(Costs9[Author]=F94, "  ",Costs9[Author])</f>
        <v>#REF!</v>
      </c>
      <c r="H95" s="1" t="e">
        <f>VLOOKUP(Costs9[[#This Row],[ID '#]], [1]!Articles[#Data], COLUMN([1]!Articles[[#Headers],[Study year]]), FALSE)</f>
        <v>#REF!</v>
      </c>
      <c r="I95" s="23" t="str">
        <f>Costs9[Intervention Original]&amp;": " &amp;Costs9[Unit]</f>
        <v>Government policy: Current tax rates + 50%</v>
      </c>
      <c r="J95" s="17" t="str">
        <f>IF(Costs9[Intervention_All]=I94, "   ",Costs9[Intervention_All])</f>
        <v>Government policy: Current tax rates + 50%</v>
      </c>
      <c r="K95" s="1" t="e">
        <f>VLOOKUP(Costs9[[#This Row],[ID '#]], [1]!Articles[#Data], COLUMN([1]!Articles[[#Headers],[Country/ region]]), FALSE)</f>
        <v>#REF!</v>
      </c>
      <c r="L95" s="1" t="e">
        <f>IF(Costs9[[#This Row],[Study Country]] = "Multiple", "", Costs9[[#This Row],[Study Country]])</f>
        <v>#REF!</v>
      </c>
      <c r="M95" s="1" t="s">
        <v>163</v>
      </c>
      <c r="N95" s="1" t="s">
        <v>174</v>
      </c>
      <c r="O95" s="19">
        <v>503000000</v>
      </c>
      <c r="P95" s="1" t="s">
        <v>53</v>
      </c>
      <c r="Q95" s="20"/>
      <c r="R95" s="1"/>
      <c r="S95" s="12">
        <f>IF(NOT(ISBLANK(Costs9[[#This Row],[Conversion]])), Costs9[[#This Row],[Conversion]], Costs9[[#This Row],[Costs Presented]])</f>
        <v>503000000</v>
      </c>
      <c r="T95" s="1" t="str">
        <f>IF(NOT(ISBLANK(Costs9[[#This Row],[New Unit or Period]])), Costs9[[#This Row],[New Unit or Period]], Costs9[[#This Row],[Unit Presented]])</f>
        <v>per year</v>
      </c>
      <c r="U95" s="1" t="e">
        <f>Costs9[Currency Country] &amp; "  (" &amp;Costs9[Currency Year] &amp; ")"</f>
        <v>#REF!</v>
      </c>
      <c r="V95" s="1" t="e">
        <f>VLOOKUP(Costs9[[#This Row],[ID '#]], [1]!Articles[#Data], COLUMN([1]!Articles[[#Headers],[Currency Country]]), FALSE)</f>
        <v>#REF!</v>
      </c>
      <c r="W95" s="1" t="e">
        <f>VLOOKUP(Costs9[[#This Row],[ID '#]], [1]!Articles[#Data], COLUMN([1]!Articles[[#Headers],[Currency Year]]), FALSE)</f>
        <v>#REF!</v>
      </c>
      <c r="X9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5" s="21" t="e">
        <f>Costs9[[#This Row],[Cost (unit changed if necessary)]]/Costs9[[#This Row],[Exchange Rate for US and Currency Country for Listed Year OR PPP if $Int]]</f>
        <v>#REF!</v>
      </c>
      <c r="Z95" s="21" t="e">
        <f>INDEX([1]!Exchange_Tab[#Data], MATCH(Costs9[[#This Row],[Country/Region]], [1]!Exchange_Tab[Country Name], 0), MATCH(Costs9[[#This Row],[Currency Year]], '[1]Exchange Rates'!$A$1:$BC$1, 0))</f>
        <v>#REF!</v>
      </c>
      <c r="AA95" s="21" t="e">
        <f>IF(Costs9[[#This Row],[Exchange Rate for US and Study Country for Listed Year]]*Costs9[[#This Row],[US Cost in Listed Year]]=0, NA(), Costs9[[#This Row],[US Cost in Listed Year]]*Costs9[[#This Row],[Exchange Rate for US and Study Country for Listed Year]])</f>
        <v>#REF!</v>
      </c>
      <c r="AB95" s="21" t="e">
        <f>VLOOKUP(Costs9[[#This Row],[Country/Region]], [1]!CPI_Tab[#Data], COLUMN([1]!CPI_Tab[[#Headers],[2012]]), FALSE)</f>
        <v>#REF!</v>
      </c>
      <c r="AC95" s="21" t="e">
        <f>INDEX([1]!CPI_Tab[#Data], MATCH(Costs9[[#This Row],[Country/Region]], [1]!CPI_Tab[Country], FALSE), MATCH(Costs9[[#This Row],[Currency Year]], [1]CPI!$A$2:$Q$2, FALSE))</f>
        <v>#REF!</v>
      </c>
      <c r="AD95" s="21"/>
      <c r="AE9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5" s="21" t="e">
        <f>VLOOKUP(Costs9[[#This Row],[Country/Region]], [1]!Exchange_Tab[#Data], COLUMN([1]!Exchange_Tab[[#Headers],[2012]]), FALSE)</f>
        <v>#REF!</v>
      </c>
      <c r="AG95" s="22">
        <v>13357630.362013053</v>
      </c>
      <c r="AH95" s="21" t="str">
        <f>Costs9[Unit or period]</f>
        <v>per year</v>
      </c>
    </row>
    <row r="96" spans="2:34" ht="31.5" x14ac:dyDescent="0.25">
      <c r="B96" s="13">
        <v>37</v>
      </c>
      <c r="C96" s="14" t="str">
        <f>IF(Costs9[[#This Row],[Column3]]=D95, "  ",D96)</f>
        <v xml:space="preserve">  </v>
      </c>
      <c r="D96" s="15" t="s">
        <v>170</v>
      </c>
      <c r="E96" s="1" t="e">
        <f>VLOOKUP(Costs9[[#This Row],[ID '#]], [1]!Articles[#Data], COLUMN([1]!Articles[[#Headers],[Lead Author]]), FALSE)</f>
        <v>#REF!</v>
      </c>
      <c r="F96" s="1" t="e">
        <f>CONCATENATE(RIGHT(Costs9[Author1],(LEN(Costs9[Author1])-FIND(" ",Costs9[Author1])))," et al. (",Costs9[[#This Row],[Study Year]],")")</f>
        <v>#REF!</v>
      </c>
      <c r="G96" s="1" t="e">
        <f>IF(Costs9[Author]=F95, "  ",Costs9[Author])</f>
        <v>#REF!</v>
      </c>
      <c r="H96" s="1" t="e">
        <f>VLOOKUP(Costs9[[#This Row],[ID '#]], [1]!Articles[#Data], COLUMN([1]!Articles[[#Headers],[Study year]]), FALSE)</f>
        <v>#REF!</v>
      </c>
      <c r="I96" s="23" t="str">
        <f>Costs9[Intervention Original]&amp;": " &amp;Costs9[Unit]</f>
        <v>Government policy: Counseling in primary care, target 50%</v>
      </c>
      <c r="J96" s="17" t="str">
        <f>IF(Costs9[Intervention_All]=I95, "   ",Costs9[Intervention_All])</f>
        <v>Government policy: Counseling in primary care, target 50%</v>
      </c>
      <c r="K96" s="1" t="e">
        <f>VLOOKUP(Costs9[[#This Row],[ID '#]], [1]!Articles[#Data], COLUMN([1]!Articles[[#Headers],[Country/ region]]), FALSE)</f>
        <v>#REF!</v>
      </c>
      <c r="L96" s="1" t="e">
        <f>IF(Costs9[[#This Row],[Study Country]] = "Multiple", "", Costs9[[#This Row],[Study Country]])</f>
        <v>#REF!</v>
      </c>
      <c r="M96" s="1" t="s">
        <v>163</v>
      </c>
      <c r="N96" s="1" t="s">
        <v>175</v>
      </c>
      <c r="O96" s="19">
        <v>828000000</v>
      </c>
      <c r="P96" s="1" t="s">
        <v>53</v>
      </c>
      <c r="Q96" s="20"/>
      <c r="R96" s="1"/>
      <c r="S96" s="12">
        <f>IF(NOT(ISBLANK(Costs9[[#This Row],[Conversion]])), Costs9[[#This Row],[Conversion]], Costs9[[#This Row],[Costs Presented]])</f>
        <v>828000000</v>
      </c>
      <c r="T96" s="1" t="str">
        <f>IF(NOT(ISBLANK(Costs9[[#This Row],[New Unit or Period]])), Costs9[[#This Row],[New Unit or Period]], Costs9[[#This Row],[Unit Presented]])</f>
        <v>per year</v>
      </c>
      <c r="U96" s="1" t="e">
        <f>Costs9[Currency Country] &amp; "  (" &amp;Costs9[Currency Year] &amp; ")"</f>
        <v>#REF!</v>
      </c>
      <c r="V96" s="1" t="e">
        <f>VLOOKUP(Costs9[[#This Row],[ID '#]], [1]!Articles[#Data], COLUMN([1]!Articles[[#Headers],[Currency Country]]), FALSE)</f>
        <v>#REF!</v>
      </c>
      <c r="W96" s="1" t="e">
        <f>VLOOKUP(Costs9[[#This Row],[ID '#]], [1]!Articles[#Data], COLUMN([1]!Articles[[#Headers],[Currency Year]]), FALSE)</f>
        <v>#REF!</v>
      </c>
      <c r="X9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6" s="21" t="e">
        <f>Costs9[[#This Row],[Cost (unit changed if necessary)]]/Costs9[[#This Row],[Exchange Rate for US and Currency Country for Listed Year OR PPP if $Int]]</f>
        <v>#REF!</v>
      </c>
      <c r="Z96" s="21" t="e">
        <f>INDEX([1]!Exchange_Tab[#Data], MATCH(Costs9[[#This Row],[Country/Region]], [1]!Exchange_Tab[Country Name], 0), MATCH(Costs9[[#This Row],[Currency Year]], '[1]Exchange Rates'!$A$1:$BC$1, 0))</f>
        <v>#REF!</v>
      </c>
      <c r="AA96" s="21" t="e">
        <f>IF(Costs9[[#This Row],[Exchange Rate for US and Study Country for Listed Year]]*Costs9[[#This Row],[US Cost in Listed Year]]=0, NA(), Costs9[[#This Row],[US Cost in Listed Year]]*Costs9[[#This Row],[Exchange Rate for US and Study Country for Listed Year]])</f>
        <v>#REF!</v>
      </c>
      <c r="AB96" s="21" t="e">
        <f>VLOOKUP(Costs9[[#This Row],[Country/Region]], [1]!CPI_Tab[#Data], COLUMN([1]!CPI_Tab[[#Headers],[2012]]), FALSE)</f>
        <v>#REF!</v>
      </c>
      <c r="AC96" s="21" t="e">
        <f>INDEX([1]!CPI_Tab[#Data], MATCH(Costs9[[#This Row],[Country/Region]], [1]!CPI_Tab[Country], FALSE), MATCH(Costs9[[#This Row],[Currency Year]], [1]CPI!$A$2:$Q$2, FALSE))</f>
        <v>#REF!</v>
      </c>
      <c r="AD96" s="21"/>
      <c r="AE9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6" s="21" t="e">
        <f>VLOOKUP(Costs9[[#This Row],[Country/Region]], [1]!Exchange_Tab[#Data], COLUMN([1]!Exchange_Tab[[#Headers],[2012]]), FALSE)</f>
        <v>#REF!</v>
      </c>
      <c r="AG96" s="22">
        <v>21988306.04323421</v>
      </c>
      <c r="AH96" s="21" t="str">
        <f>Costs9[Unit or period]</f>
        <v>per year</v>
      </c>
    </row>
    <row r="97" spans="2:34" ht="31.5" x14ac:dyDescent="0.25">
      <c r="B97" s="13">
        <v>37</v>
      </c>
      <c r="C97" s="14" t="str">
        <f>IF(Costs9[[#This Row],[Column3]]=D96, "  ",D97)</f>
        <v xml:space="preserve">  </v>
      </c>
      <c r="D97" s="15" t="s">
        <v>170</v>
      </c>
      <c r="E97" s="1" t="e">
        <f>VLOOKUP(Costs9[[#This Row],[ID '#]], [1]!Articles[#Data], COLUMN([1]!Articles[[#Headers],[Lead Author]]), FALSE)</f>
        <v>#REF!</v>
      </c>
      <c r="F97" s="1" t="e">
        <f>CONCATENATE(RIGHT(Costs9[Author1],(LEN(Costs9[Author1])-FIND(" ",Costs9[Author1])))," et al. (",Costs9[[#This Row],[Study Year]],")")</f>
        <v>#REF!</v>
      </c>
      <c r="G97" s="1" t="e">
        <f>IF(Costs9[Author]=F96, "  ",Costs9[Author])</f>
        <v>#REF!</v>
      </c>
      <c r="H97" s="1" t="e">
        <f>VLOOKUP(Costs9[[#This Row],[ID '#]], [1]!Articles[#Data], COLUMN([1]!Articles[[#Headers],[Study year]]), FALSE)</f>
        <v>#REF!</v>
      </c>
      <c r="I97" s="23" t="str">
        <f>Costs9[Intervention Original]&amp;": " &amp;Costs9[Unit]</f>
        <v>Government policy: Roadside breath-testing, target coverage 80%</v>
      </c>
      <c r="J97" s="17" t="str">
        <f>IF(Costs9[Intervention_All]=I96, "   ",Costs9[Intervention_All])</f>
        <v>Government policy: Roadside breath-testing, target coverage 80%</v>
      </c>
      <c r="K97" s="1" t="e">
        <f>VLOOKUP(Costs9[[#This Row],[ID '#]], [1]!Articles[#Data], COLUMN([1]!Articles[[#Headers],[Country/ region]]), FALSE)</f>
        <v>#REF!</v>
      </c>
      <c r="L97" s="1" t="e">
        <f>IF(Costs9[[#This Row],[Study Country]] = "Multiple", "", Costs9[[#This Row],[Study Country]])</f>
        <v>#REF!</v>
      </c>
      <c r="M97" s="1" t="s">
        <v>163</v>
      </c>
      <c r="N97" s="1" t="s">
        <v>176</v>
      </c>
      <c r="O97" s="19">
        <v>972000000</v>
      </c>
      <c r="P97" s="1" t="s">
        <v>53</v>
      </c>
      <c r="Q97" s="20"/>
      <c r="R97" s="1"/>
      <c r="S97" s="12">
        <f>IF(NOT(ISBLANK(Costs9[[#This Row],[Conversion]])), Costs9[[#This Row],[Conversion]], Costs9[[#This Row],[Costs Presented]])</f>
        <v>972000000</v>
      </c>
      <c r="T97" s="1" t="str">
        <f>IF(NOT(ISBLANK(Costs9[[#This Row],[New Unit or Period]])), Costs9[[#This Row],[New Unit or Period]], Costs9[[#This Row],[Unit Presented]])</f>
        <v>per year</v>
      </c>
      <c r="U97" s="1" t="e">
        <f>Costs9[Currency Country] &amp; "  (" &amp;Costs9[Currency Year] &amp; ")"</f>
        <v>#REF!</v>
      </c>
      <c r="V97" s="1" t="e">
        <f>VLOOKUP(Costs9[[#This Row],[ID '#]], [1]!Articles[#Data], COLUMN([1]!Articles[[#Headers],[Currency Country]]), FALSE)</f>
        <v>#REF!</v>
      </c>
      <c r="W97" s="1" t="e">
        <f>VLOOKUP(Costs9[[#This Row],[ID '#]], [1]!Articles[#Data], COLUMN([1]!Articles[[#Headers],[Currency Year]]), FALSE)</f>
        <v>#REF!</v>
      </c>
      <c r="X9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7" s="21" t="e">
        <f>Costs9[[#This Row],[Cost (unit changed if necessary)]]/Costs9[[#This Row],[Exchange Rate for US and Currency Country for Listed Year OR PPP if $Int]]</f>
        <v>#REF!</v>
      </c>
      <c r="Z97" s="21" t="e">
        <f>INDEX([1]!Exchange_Tab[#Data], MATCH(Costs9[[#This Row],[Country/Region]], [1]!Exchange_Tab[Country Name], 0), MATCH(Costs9[[#This Row],[Currency Year]], '[1]Exchange Rates'!$A$1:$BC$1, 0))</f>
        <v>#REF!</v>
      </c>
      <c r="AA97" s="21" t="e">
        <f>IF(Costs9[[#This Row],[Exchange Rate for US and Study Country for Listed Year]]*Costs9[[#This Row],[US Cost in Listed Year]]=0, NA(), Costs9[[#This Row],[US Cost in Listed Year]]*Costs9[[#This Row],[Exchange Rate for US and Study Country for Listed Year]])</f>
        <v>#REF!</v>
      </c>
      <c r="AB97" s="21" t="e">
        <f>VLOOKUP(Costs9[[#This Row],[Country/Region]], [1]!CPI_Tab[#Data], COLUMN([1]!CPI_Tab[[#Headers],[2012]]), FALSE)</f>
        <v>#REF!</v>
      </c>
      <c r="AC97" s="21" t="e">
        <f>INDEX([1]!CPI_Tab[#Data], MATCH(Costs9[[#This Row],[Country/Region]], [1]!CPI_Tab[Country], FALSE), MATCH(Costs9[[#This Row],[Currency Year]], [1]CPI!$A$2:$Q$2, FALSE))</f>
        <v>#REF!</v>
      </c>
      <c r="AD97" s="21"/>
      <c r="AE9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7" s="21" t="e">
        <f>VLOOKUP(Costs9[[#This Row],[Country/Region]], [1]!Exchange_Tab[#Data], COLUMN([1]!Exchange_Tab[[#Headers],[2012]]), FALSE)</f>
        <v>#REF!</v>
      </c>
      <c r="AG97" s="22">
        <v>25812359.268144511</v>
      </c>
      <c r="AH97" s="21" t="str">
        <f>Costs9[Unit or period]</f>
        <v>per year</v>
      </c>
    </row>
    <row r="98" spans="2:34" ht="31.5" x14ac:dyDescent="0.25">
      <c r="B98" s="13">
        <v>119</v>
      </c>
      <c r="C98" s="14" t="str">
        <f>IF(Costs9[[#This Row],[Column3]]=D97, "  ",D98)</f>
        <v xml:space="preserve">  </v>
      </c>
      <c r="D98" s="15" t="s">
        <v>170</v>
      </c>
      <c r="E98" s="1" t="e">
        <f>VLOOKUP(Costs9[[#This Row],[ID '#]], [1]!Articles[#Data], COLUMN([1]!Articles[[#Headers],[Lead Author]]), FALSE)</f>
        <v>#REF!</v>
      </c>
      <c r="F98" s="1" t="e">
        <f>CONCATENATE(RIGHT(Costs9[Author1],(LEN(Costs9[Author1])-FIND(" ",Costs9[Author1])))," et al. (",Costs9[[#This Row],[Study Year]],")")</f>
        <v>#REF!</v>
      </c>
      <c r="G98" s="1" t="e">
        <f>IF(Costs9[Author]=F97, "  ",Costs9[Author])</f>
        <v>#REF!</v>
      </c>
      <c r="H98" s="1" t="e">
        <f>VLOOKUP(Costs9[[#This Row],[ID '#]], [1]!Articles[#Data], COLUMN([1]!Articles[[#Headers],[Study year]]), FALSE)</f>
        <v>#REF!</v>
      </c>
      <c r="I98" s="23" t="str">
        <f>Costs9[Intervention Original]&amp;": " &amp;Costs9[Unit]</f>
        <v>Home visits in addition to outpatient treatment for alcoholism: Cost per patient</v>
      </c>
      <c r="J98" s="17" t="str">
        <f>IF(Costs9[Intervention_All]=I97, "   ",Costs9[Intervention_All])</f>
        <v>Home visits in addition to outpatient treatment for alcoholism: Cost per patient</v>
      </c>
      <c r="K98" s="1" t="e">
        <f>VLOOKUP(Costs9[[#This Row],[ID '#]], [1]!Articles[#Data], COLUMN([1]!Articles[[#Headers],[Country/ region]]), FALSE)</f>
        <v>#REF!</v>
      </c>
      <c r="L98" s="1" t="e">
        <f>IF(Costs9[[#This Row],[Study Country]] = "Multiple", "", Costs9[[#This Row],[Study Country]])</f>
        <v>#REF!</v>
      </c>
      <c r="M98" s="18" t="s">
        <v>177</v>
      </c>
      <c r="N98" s="1" t="s">
        <v>178</v>
      </c>
      <c r="O98" s="19">
        <v>544</v>
      </c>
      <c r="P98" s="1" t="s">
        <v>83</v>
      </c>
      <c r="Q98" s="20"/>
      <c r="R98" s="1"/>
      <c r="S98" s="12">
        <f>IF(NOT(ISBLANK(Costs9[[#This Row],[Conversion]])), Costs9[[#This Row],[Conversion]], Costs9[[#This Row],[Costs Presented]])</f>
        <v>544</v>
      </c>
      <c r="T98" s="1" t="str">
        <f>IF(NOT(ISBLANK(Costs9[[#This Row],[New Unit or Period]])), Costs9[[#This Row],[New Unit or Period]], Costs9[[#This Row],[Unit Presented]])</f>
        <v>per patient</v>
      </c>
      <c r="U98" s="1" t="e">
        <f>Costs9[Currency Country] &amp; "  (" &amp;Costs9[Currency Year] &amp; ")"</f>
        <v>#REF!</v>
      </c>
      <c r="V98" s="1" t="e">
        <f>VLOOKUP(Costs9[[#This Row],[ID '#]], [1]!Articles[#Data], COLUMN([1]!Articles[[#Headers],[Currency Country]]), FALSE)</f>
        <v>#REF!</v>
      </c>
      <c r="W98" s="1" t="e">
        <f>VLOOKUP(Costs9[[#This Row],[ID '#]], [1]!Articles[#Data], COLUMN([1]!Articles[[#Headers],[Currency Year]]), FALSE)</f>
        <v>#REF!</v>
      </c>
      <c r="X9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8" s="21" t="e">
        <f>Costs9[[#This Row],[Cost (unit changed if necessary)]]/Costs9[[#This Row],[Exchange Rate for US and Currency Country for Listed Year OR PPP if $Int]]</f>
        <v>#REF!</v>
      </c>
      <c r="Z98" s="21" t="e">
        <f>INDEX([1]!Exchange_Tab[#Data], MATCH(Costs9[[#This Row],[Country/Region]], [1]!Exchange_Tab[Country Name], 0), MATCH(Costs9[[#This Row],[Currency Year]], '[1]Exchange Rates'!$A$1:$BC$1, 0))</f>
        <v>#REF!</v>
      </c>
      <c r="AA98" s="21" t="e">
        <f>IF(Costs9[[#This Row],[Exchange Rate for US and Study Country for Listed Year]]*Costs9[[#This Row],[US Cost in Listed Year]]=0, NA(), Costs9[[#This Row],[US Cost in Listed Year]]*Costs9[[#This Row],[Exchange Rate for US and Study Country for Listed Year]])</f>
        <v>#REF!</v>
      </c>
      <c r="AB98" s="21" t="e">
        <f>VLOOKUP(Costs9[[#This Row],[Country/Region]], [1]!CPI_Tab[#Data], COLUMN([1]!CPI_Tab[[#Headers],[2012]]), FALSE)</f>
        <v>#REF!</v>
      </c>
      <c r="AC98" s="21" t="e">
        <f>INDEX([1]!CPI_Tab[#Data], MATCH(Costs9[[#This Row],[Country/Region]], [1]!CPI_Tab[Country], FALSE), MATCH(Costs9[[#This Row],[Currency Year]], [1]CPI!$A$2:$Q$2, FALSE))</f>
        <v>#REF!</v>
      </c>
      <c r="AD98" s="21"/>
      <c r="AE9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8" s="21" t="e">
        <f>VLOOKUP(Costs9[[#This Row],[Country/Region]], [1]!Exchange_Tab[#Data], COLUMN([1]!Exchange_Tab[[#Headers],[2012]]), FALSE)</f>
        <v>#REF!</v>
      </c>
      <c r="AG98" s="22">
        <v>393.49545224387862</v>
      </c>
      <c r="AH98" s="21" t="str">
        <f>Costs9[Unit or period]</f>
        <v>per patient</v>
      </c>
    </row>
    <row r="99" spans="2:34" ht="31.5" x14ac:dyDescent="0.25">
      <c r="B99" s="13">
        <v>119</v>
      </c>
      <c r="C99" s="14" t="str">
        <f>IF(Costs9[[#This Row],[Column3]]=D98, "  ",D99)</f>
        <v xml:space="preserve">  </v>
      </c>
      <c r="D99" s="15" t="s">
        <v>170</v>
      </c>
      <c r="E99" s="1" t="e">
        <f>VLOOKUP(Costs9[[#This Row],[ID '#]], [1]!Articles[#Data], COLUMN([1]!Articles[[#Headers],[Lead Author]]), FALSE)</f>
        <v>#REF!</v>
      </c>
      <c r="F99" s="1" t="e">
        <f>CONCATENATE(RIGHT(Costs9[Author1],(LEN(Costs9[Author1])-FIND(" ",Costs9[Author1])))," et al. (",Costs9[[#This Row],[Study Year]],")")</f>
        <v>#REF!</v>
      </c>
      <c r="G99" s="1" t="e">
        <f>IF(Costs9[Author]=F98, "  ",Costs9[Author])</f>
        <v>#REF!</v>
      </c>
      <c r="H99" s="1" t="e">
        <f>VLOOKUP(Costs9[[#This Row],[ID '#]], [1]!Articles[#Data], COLUMN([1]!Articles[[#Headers],[Study year]]), FALSE)</f>
        <v>#REF!</v>
      </c>
      <c r="I99" s="23" t="str">
        <f>Costs9[Intervention Original]&amp;": " &amp;Costs9[Unit]</f>
        <v>Outpatient treatment for alcoholism: Cost per patient</v>
      </c>
      <c r="J99" s="17" t="str">
        <f>IF(Costs9[Intervention_All]=I98, "   ",Costs9[Intervention_All])</f>
        <v>Outpatient treatment for alcoholism: Cost per patient</v>
      </c>
      <c r="K99" s="1" t="e">
        <f>VLOOKUP(Costs9[[#This Row],[ID '#]], [1]!Articles[#Data], COLUMN([1]!Articles[[#Headers],[Country/ region]]), FALSE)</f>
        <v>#REF!</v>
      </c>
      <c r="L99" s="1" t="e">
        <f>IF(Costs9[[#This Row],[Study Country]] = "Multiple", "", Costs9[[#This Row],[Study Country]])</f>
        <v>#REF!</v>
      </c>
      <c r="M99" s="18" t="s">
        <v>179</v>
      </c>
      <c r="N99" s="1" t="s">
        <v>178</v>
      </c>
      <c r="O99" s="19">
        <v>321</v>
      </c>
      <c r="P99" s="1" t="s">
        <v>83</v>
      </c>
      <c r="Q99" s="20"/>
      <c r="R99" s="1"/>
      <c r="S99" s="12">
        <f>IF(NOT(ISBLANK(Costs9[[#This Row],[Conversion]])), Costs9[[#This Row],[Conversion]], Costs9[[#This Row],[Costs Presented]])</f>
        <v>321</v>
      </c>
      <c r="T99" s="1" t="str">
        <f>IF(NOT(ISBLANK(Costs9[[#This Row],[New Unit or Period]])), Costs9[[#This Row],[New Unit or Period]], Costs9[[#This Row],[Unit Presented]])</f>
        <v>per patient</v>
      </c>
      <c r="U99" s="1" t="e">
        <f>Costs9[Currency Country] &amp; "  (" &amp;Costs9[Currency Year] &amp; ")"</f>
        <v>#REF!</v>
      </c>
      <c r="V99" s="1" t="e">
        <f>VLOOKUP(Costs9[[#This Row],[ID '#]], [1]!Articles[#Data], COLUMN([1]!Articles[[#Headers],[Currency Country]]), FALSE)</f>
        <v>#REF!</v>
      </c>
      <c r="W99" s="1" t="e">
        <f>VLOOKUP(Costs9[[#This Row],[ID '#]], [1]!Articles[#Data], COLUMN([1]!Articles[[#Headers],[Currency Year]]), FALSE)</f>
        <v>#REF!</v>
      </c>
      <c r="X9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99" s="21" t="e">
        <f>Costs9[[#This Row],[Cost (unit changed if necessary)]]/Costs9[[#This Row],[Exchange Rate for US and Currency Country for Listed Year OR PPP if $Int]]</f>
        <v>#REF!</v>
      </c>
      <c r="Z99" s="21" t="e">
        <f>INDEX([1]!Exchange_Tab[#Data], MATCH(Costs9[[#This Row],[Country/Region]], [1]!Exchange_Tab[Country Name], 0), MATCH(Costs9[[#This Row],[Currency Year]], '[1]Exchange Rates'!$A$1:$BC$1, 0))</f>
        <v>#REF!</v>
      </c>
      <c r="AA99" s="21" t="e">
        <f>IF(Costs9[[#This Row],[Exchange Rate for US and Study Country for Listed Year]]*Costs9[[#This Row],[US Cost in Listed Year]]=0, NA(), Costs9[[#This Row],[US Cost in Listed Year]]*Costs9[[#This Row],[Exchange Rate for US and Study Country for Listed Year]])</f>
        <v>#REF!</v>
      </c>
      <c r="AB99" s="21" t="e">
        <f>VLOOKUP(Costs9[[#This Row],[Country/Region]], [1]!CPI_Tab[#Data], COLUMN([1]!CPI_Tab[[#Headers],[2012]]), FALSE)</f>
        <v>#REF!</v>
      </c>
      <c r="AC99" s="21" t="e">
        <f>INDEX([1]!CPI_Tab[#Data], MATCH(Costs9[[#This Row],[Country/Region]], [1]!CPI_Tab[Country], FALSE), MATCH(Costs9[[#This Row],[Currency Year]], [1]CPI!$A$2:$Q$2, FALSE))</f>
        <v>#REF!</v>
      </c>
      <c r="AD99" s="21"/>
      <c r="AE9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99" s="21" t="e">
        <f>VLOOKUP(Costs9[[#This Row],[Country/Region]], [1]!Exchange_Tab[#Data], COLUMN([1]!Exchange_Tab[[#Headers],[2012]]), FALSE)</f>
        <v>#REF!</v>
      </c>
      <c r="AG99" s="22">
        <v>232.19125031302397</v>
      </c>
      <c r="AH99" s="21" t="str">
        <f>Costs9[Unit or period]</f>
        <v>per patient</v>
      </c>
    </row>
    <row r="100" spans="2:34" ht="31.5" x14ac:dyDescent="0.25">
      <c r="B100" s="13">
        <v>70</v>
      </c>
      <c r="C100" s="14" t="str">
        <f>IF(Costs9[[#This Row],[Column3]]=D99, "  ",D100)</f>
        <v>Parkinson's Disease</v>
      </c>
      <c r="D100" s="15" t="s">
        <v>180</v>
      </c>
      <c r="E100" s="1" t="e">
        <f>VLOOKUP(Costs9[[#This Row],[ID '#]], [1]!Articles[#Data], COLUMN([1]!Articles[[#Headers],[Lead Author]]), FALSE)</f>
        <v>#REF!</v>
      </c>
      <c r="F100" s="1" t="e">
        <f>CONCATENATE(RIGHT(Costs9[Author1],(LEN(Costs9[Author1])-FIND(" ",Costs9[Author1])))," et al. (",Costs9[[#This Row],[Study Year]],")")</f>
        <v>#REF!</v>
      </c>
      <c r="G100" s="1" t="e">
        <f>IF(Costs9[Author]=F99, "  ",Costs9[Author])</f>
        <v>#REF!</v>
      </c>
      <c r="H100" s="1" t="e">
        <f>VLOOKUP(Costs9[[#This Row],[ID '#]], [1]!Articles[#Data], COLUMN([1]!Articles[[#Headers],[Study year]]), FALSE)</f>
        <v>#REF!</v>
      </c>
      <c r="I100" s="23" t="str">
        <f>Costs9[Intervention Original]&amp;": " &amp;Costs9[Unit]</f>
        <v>Medication/Clinical Visits: Severity of PD 1 (Hoehn &amp; Yahr staging)</v>
      </c>
      <c r="J100" s="17" t="str">
        <f>IF(Costs9[Intervention_All]=I99, "   ",Costs9[Intervention_All])</f>
        <v>Medication/Clinical Visits: Severity of PD 1 (Hoehn &amp; Yahr staging)</v>
      </c>
      <c r="K100" s="1" t="e">
        <f>VLOOKUP(Costs9[[#This Row],[ID '#]], [1]!Articles[#Data], COLUMN([1]!Articles[[#Headers],[Country/ region]]), FALSE)</f>
        <v>#REF!</v>
      </c>
      <c r="L100" s="1" t="e">
        <f>IF(Costs9[[#This Row],[Study Country]] = "Multiple", "", Costs9[[#This Row],[Study Country]])</f>
        <v>#REF!</v>
      </c>
      <c r="M100" s="1" t="s">
        <v>181</v>
      </c>
      <c r="N100" s="1" t="s">
        <v>182</v>
      </c>
      <c r="O100" s="19">
        <v>144.30000000000001</v>
      </c>
      <c r="P100" s="1" t="s">
        <v>53</v>
      </c>
      <c r="Q100" s="20"/>
      <c r="R100" s="1"/>
      <c r="S100" s="12">
        <f>IF(NOT(ISBLANK(Costs9[[#This Row],[Conversion]])), Costs9[[#This Row],[Conversion]], Costs9[[#This Row],[Costs Presented]])</f>
        <v>144.30000000000001</v>
      </c>
      <c r="T100" s="1" t="str">
        <f>IF(NOT(ISBLANK(Costs9[[#This Row],[New Unit or Period]])), Costs9[[#This Row],[New Unit or Period]], Costs9[[#This Row],[Unit Presented]])</f>
        <v>per year</v>
      </c>
      <c r="U100" s="1" t="e">
        <f>Costs9[Currency Country] &amp; "  (" &amp;Costs9[Currency Year] &amp; ")"</f>
        <v>#REF!</v>
      </c>
      <c r="V100" s="1" t="e">
        <f>VLOOKUP(Costs9[[#This Row],[ID '#]], [1]!Articles[#Data], COLUMN([1]!Articles[[#Headers],[Currency Country]]), FALSE)</f>
        <v>#REF!</v>
      </c>
      <c r="W100" s="1" t="e">
        <f>VLOOKUP(Costs9[[#This Row],[ID '#]], [1]!Articles[#Data], COLUMN([1]!Articles[[#Headers],[Currency Year]]), FALSE)</f>
        <v>#REF!</v>
      </c>
      <c r="X10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0" s="21" t="e">
        <f>Costs9[[#This Row],[Cost (unit changed if necessary)]]/Costs9[[#This Row],[Exchange Rate for US and Currency Country for Listed Year OR PPP if $Int]]</f>
        <v>#REF!</v>
      </c>
      <c r="Z100" s="21" t="e">
        <f>INDEX([1]!Exchange_Tab[#Data], MATCH(Costs9[[#This Row],[Country/Region]], [1]!Exchange_Tab[Country Name], 0), MATCH(Costs9[[#This Row],[Currency Year]], '[1]Exchange Rates'!$A$1:$BC$1, 0))</f>
        <v>#REF!</v>
      </c>
      <c r="AA100" s="21" t="e">
        <f>IF(Costs9[[#This Row],[Exchange Rate for US and Study Country for Listed Year]]*Costs9[[#This Row],[US Cost in Listed Year]]=0, NA(), Costs9[[#This Row],[US Cost in Listed Year]]*Costs9[[#This Row],[Exchange Rate for US and Study Country for Listed Year]])</f>
        <v>#REF!</v>
      </c>
      <c r="AB100" s="21" t="e">
        <f>VLOOKUP(Costs9[[#This Row],[Country/Region]], [1]!CPI_Tab[#Data], COLUMN([1]!CPI_Tab[[#Headers],[2012]]), FALSE)</f>
        <v>#REF!</v>
      </c>
      <c r="AC100" s="21" t="e">
        <f>INDEX([1]!CPI_Tab[#Data], MATCH(Costs9[[#This Row],[Country/Region]], [1]!CPI_Tab[Country], FALSE), MATCH(Costs9[[#This Row],[Currency Year]], [1]CPI!$A$2:$Q$2, FALSE))</f>
        <v>#REF!</v>
      </c>
      <c r="AD100" s="21"/>
      <c r="AE10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0" s="21" t="e">
        <f>VLOOKUP(Costs9[[#This Row],[Country/Region]], [1]!Exchange_Tab[#Data], COLUMN([1]!Exchange_Tab[[#Headers],[2012]]), FALSE)</f>
        <v>#REF!</v>
      </c>
      <c r="AG100" s="22">
        <v>230.59866814243867</v>
      </c>
      <c r="AH100" s="21" t="str">
        <f>Costs9[Unit or period]</f>
        <v>per year</v>
      </c>
    </row>
    <row r="101" spans="2:34" ht="31.5" x14ac:dyDescent="0.25">
      <c r="B101" s="13">
        <v>70</v>
      </c>
      <c r="C101" s="14" t="str">
        <f>IF(Costs9[[#This Row],[Column3]]=D100, "  ",D101)</f>
        <v xml:space="preserve">  </v>
      </c>
      <c r="D101" s="15" t="s">
        <v>180</v>
      </c>
      <c r="E101" s="1" t="e">
        <f>VLOOKUP(Costs9[[#This Row],[ID '#]], [1]!Articles[#Data], COLUMN([1]!Articles[[#Headers],[Lead Author]]), FALSE)</f>
        <v>#REF!</v>
      </c>
      <c r="F101" s="1" t="e">
        <f>CONCATENATE(RIGHT(Costs9[Author1],(LEN(Costs9[Author1])-FIND(" ",Costs9[Author1])))," et al. (",Costs9[[#This Row],[Study Year]],")")</f>
        <v>#REF!</v>
      </c>
      <c r="G101" s="1" t="e">
        <f>IF(Costs9[Author]=F100, "  ",Costs9[Author])</f>
        <v>#REF!</v>
      </c>
      <c r="H101" s="1" t="e">
        <f>VLOOKUP(Costs9[[#This Row],[ID '#]], [1]!Articles[#Data], COLUMN([1]!Articles[[#Headers],[Study year]]), FALSE)</f>
        <v>#REF!</v>
      </c>
      <c r="I101" s="23" t="str">
        <f>Costs9[Intervention Original]&amp;": " &amp;Costs9[Unit]</f>
        <v>Medication/Clinical Visits: Severity of PD 1.5-2 (Hoehn &amp; Yahr staging)</v>
      </c>
      <c r="J101" s="17" t="str">
        <f>IF(Costs9[Intervention_All]=I100, "   ",Costs9[Intervention_All])</f>
        <v>Medication/Clinical Visits: Severity of PD 1.5-2 (Hoehn &amp; Yahr staging)</v>
      </c>
      <c r="K101" s="1" t="e">
        <f>VLOOKUP(Costs9[[#This Row],[ID '#]], [1]!Articles[#Data], COLUMN([1]!Articles[[#Headers],[Country/ region]]), FALSE)</f>
        <v>#REF!</v>
      </c>
      <c r="L101" s="1" t="e">
        <f>IF(Costs9[[#This Row],[Study Country]] = "Multiple", "", Costs9[[#This Row],[Study Country]])</f>
        <v>#REF!</v>
      </c>
      <c r="M101" s="1" t="s">
        <v>181</v>
      </c>
      <c r="N101" s="1" t="s">
        <v>183</v>
      </c>
      <c r="O101" s="19">
        <v>108.9</v>
      </c>
      <c r="P101" s="1" t="s">
        <v>53</v>
      </c>
      <c r="Q101" s="20"/>
      <c r="R101" s="1"/>
      <c r="S101" s="12">
        <f>IF(NOT(ISBLANK(Costs9[[#This Row],[Conversion]])), Costs9[[#This Row],[Conversion]], Costs9[[#This Row],[Costs Presented]])</f>
        <v>108.9</v>
      </c>
      <c r="T101" s="1" t="str">
        <f>IF(NOT(ISBLANK(Costs9[[#This Row],[New Unit or Period]])), Costs9[[#This Row],[New Unit or Period]], Costs9[[#This Row],[Unit Presented]])</f>
        <v>per year</v>
      </c>
      <c r="U101" s="1" t="e">
        <f>Costs9[Currency Country] &amp; "  (" &amp;Costs9[Currency Year] &amp; ")"</f>
        <v>#REF!</v>
      </c>
      <c r="V101" s="1" t="e">
        <f>VLOOKUP(Costs9[[#This Row],[ID '#]], [1]!Articles[#Data], COLUMN([1]!Articles[[#Headers],[Currency Country]]), FALSE)</f>
        <v>#REF!</v>
      </c>
      <c r="W101" s="1" t="e">
        <f>VLOOKUP(Costs9[[#This Row],[ID '#]], [1]!Articles[#Data], COLUMN([1]!Articles[[#Headers],[Currency Year]]), FALSE)</f>
        <v>#REF!</v>
      </c>
      <c r="X10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1" s="21" t="e">
        <f>Costs9[[#This Row],[Cost (unit changed if necessary)]]/Costs9[[#This Row],[Exchange Rate for US and Currency Country for Listed Year OR PPP if $Int]]</f>
        <v>#REF!</v>
      </c>
      <c r="Z101" s="21" t="e">
        <f>INDEX([1]!Exchange_Tab[#Data], MATCH(Costs9[[#This Row],[Country/Region]], [1]!Exchange_Tab[Country Name], 0), MATCH(Costs9[[#This Row],[Currency Year]], '[1]Exchange Rates'!$A$1:$BC$1, 0))</f>
        <v>#REF!</v>
      </c>
      <c r="AA101" s="21" t="e">
        <f>IF(Costs9[[#This Row],[Exchange Rate for US and Study Country for Listed Year]]*Costs9[[#This Row],[US Cost in Listed Year]]=0, NA(), Costs9[[#This Row],[US Cost in Listed Year]]*Costs9[[#This Row],[Exchange Rate for US and Study Country for Listed Year]])</f>
        <v>#REF!</v>
      </c>
      <c r="AB101" s="21" t="e">
        <f>VLOOKUP(Costs9[[#This Row],[Country/Region]], [1]!CPI_Tab[#Data], COLUMN([1]!CPI_Tab[[#Headers],[2012]]), FALSE)</f>
        <v>#REF!</v>
      </c>
      <c r="AC101" s="21" t="e">
        <f>INDEX([1]!CPI_Tab[#Data], MATCH(Costs9[[#This Row],[Country/Region]], [1]!CPI_Tab[Country], FALSE), MATCH(Costs9[[#This Row],[Currency Year]], [1]CPI!$A$2:$Q$2, FALSE))</f>
        <v>#REF!</v>
      </c>
      <c r="AD101" s="21"/>
      <c r="AE10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1" s="21" t="e">
        <f>VLOOKUP(Costs9[[#This Row],[Country/Region]], [1]!Exchange_Tab[#Data], COLUMN([1]!Exchange_Tab[[#Headers],[2012]]), FALSE)</f>
        <v>#REF!</v>
      </c>
      <c r="AG101" s="22">
        <v>174.02768510541631</v>
      </c>
      <c r="AH101" s="21" t="str">
        <f>Costs9[Unit or period]</f>
        <v>per year</v>
      </c>
    </row>
    <row r="102" spans="2:34" ht="31.5" x14ac:dyDescent="0.25">
      <c r="B102" s="13">
        <v>70</v>
      </c>
      <c r="C102" s="14" t="str">
        <f>IF(Costs9[[#This Row],[Column3]]=D101, "  ",D102)</f>
        <v xml:space="preserve">  </v>
      </c>
      <c r="D102" s="15" t="s">
        <v>180</v>
      </c>
      <c r="E102" s="1" t="e">
        <f>VLOOKUP(Costs9[[#This Row],[ID '#]], [1]!Articles[#Data], COLUMN([1]!Articles[[#Headers],[Lead Author]]), FALSE)</f>
        <v>#REF!</v>
      </c>
      <c r="F102" s="1" t="e">
        <f>CONCATENATE(RIGHT(Costs9[Author1],(LEN(Costs9[Author1])-FIND(" ",Costs9[Author1])))," et al. (",Costs9[[#This Row],[Study Year]],")")</f>
        <v>#REF!</v>
      </c>
      <c r="G102" s="1" t="e">
        <f>IF(Costs9[Author]=F101, "  ",Costs9[Author])</f>
        <v>#REF!</v>
      </c>
      <c r="H102" s="1" t="e">
        <f>VLOOKUP(Costs9[[#This Row],[ID '#]], [1]!Articles[#Data], COLUMN([1]!Articles[[#Headers],[Study year]]), FALSE)</f>
        <v>#REF!</v>
      </c>
      <c r="I102" s="23" t="str">
        <f>Costs9[Intervention Original]&amp;": " &amp;Costs9[Unit]</f>
        <v>Medication/Clinical Visits: Severity of PD 2-3 (Hoehn &amp; Yahr staging)</v>
      </c>
      <c r="J102" s="17" t="str">
        <f>IF(Costs9[Intervention_All]=I101, "   ",Costs9[Intervention_All])</f>
        <v>Medication/Clinical Visits: Severity of PD 2-3 (Hoehn &amp; Yahr staging)</v>
      </c>
      <c r="K102" s="1" t="e">
        <f>VLOOKUP(Costs9[[#This Row],[ID '#]], [1]!Articles[#Data], COLUMN([1]!Articles[[#Headers],[Country/ region]]), FALSE)</f>
        <v>#REF!</v>
      </c>
      <c r="L102" s="1" t="e">
        <f>IF(Costs9[[#This Row],[Study Country]] = "Multiple", "", Costs9[[#This Row],[Study Country]])</f>
        <v>#REF!</v>
      </c>
      <c r="M102" s="1" t="s">
        <v>181</v>
      </c>
      <c r="N102" s="1" t="s">
        <v>184</v>
      </c>
      <c r="O102" s="19">
        <v>237.8</v>
      </c>
      <c r="P102" s="1" t="s">
        <v>53</v>
      </c>
      <c r="Q102" s="20"/>
      <c r="R102" s="1"/>
      <c r="S102" s="12">
        <f>IF(NOT(ISBLANK(Costs9[[#This Row],[Conversion]])), Costs9[[#This Row],[Conversion]], Costs9[[#This Row],[Costs Presented]])</f>
        <v>237.8</v>
      </c>
      <c r="T102" s="1" t="str">
        <f>IF(NOT(ISBLANK(Costs9[[#This Row],[New Unit or Period]])), Costs9[[#This Row],[New Unit or Period]], Costs9[[#This Row],[Unit Presented]])</f>
        <v>per year</v>
      </c>
      <c r="U102" s="1" t="e">
        <f>Costs9[Currency Country] &amp; "  (" &amp;Costs9[Currency Year] &amp; ")"</f>
        <v>#REF!</v>
      </c>
      <c r="V102" s="1" t="e">
        <f>VLOOKUP(Costs9[[#This Row],[ID '#]], [1]!Articles[#Data], COLUMN([1]!Articles[[#Headers],[Currency Country]]), FALSE)</f>
        <v>#REF!</v>
      </c>
      <c r="W102" s="1" t="e">
        <f>VLOOKUP(Costs9[[#This Row],[ID '#]], [1]!Articles[#Data], COLUMN([1]!Articles[[#Headers],[Currency Year]]), FALSE)</f>
        <v>#REF!</v>
      </c>
      <c r="X10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2" s="21" t="e">
        <f>Costs9[[#This Row],[Cost (unit changed if necessary)]]/Costs9[[#This Row],[Exchange Rate for US and Currency Country for Listed Year OR PPP if $Int]]</f>
        <v>#REF!</v>
      </c>
      <c r="Z102" s="21" t="e">
        <f>INDEX([1]!Exchange_Tab[#Data], MATCH(Costs9[[#This Row],[Country/Region]], [1]!Exchange_Tab[Country Name], 0), MATCH(Costs9[[#This Row],[Currency Year]], '[1]Exchange Rates'!$A$1:$BC$1, 0))</f>
        <v>#REF!</v>
      </c>
      <c r="AA102" s="21" t="e">
        <f>IF(Costs9[[#This Row],[Exchange Rate for US and Study Country for Listed Year]]*Costs9[[#This Row],[US Cost in Listed Year]]=0, NA(), Costs9[[#This Row],[US Cost in Listed Year]]*Costs9[[#This Row],[Exchange Rate for US and Study Country for Listed Year]])</f>
        <v>#REF!</v>
      </c>
      <c r="AB102" s="21" t="e">
        <f>VLOOKUP(Costs9[[#This Row],[Country/Region]], [1]!CPI_Tab[#Data], COLUMN([1]!CPI_Tab[[#Headers],[2012]]), FALSE)</f>
        <v>#REF!</v>
      </c>
      <c r="AC102" s="21" t="e">
        <f>INDEX([1]!CPI_Tab[#Data], MATCH(Costs9[[#This Row],[Country/Region]], [1]!CPI_Tab[Country], FALSE), MATCH(Costs9[[#This Row],[Currency Year]], [1]CPI!$A$2:$Q$2, FALSE))</f>
        <v>#REF!</v>
      </c>
      <c r="AD102" s="21"/>
      <c r="AE10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2" s="21" t="e">
        <f>VLOOKUP(Costs9[[#This Row],[Country/Region]], [1]!Exchange_Tab[#Data], COLUMN([1]!Exchange_Tab[[#Headers],[2012]]), FALSE)</f>
        <v>#REF!</v>
      </c>
      <c r="AG102" s="22">
        <v>380.01637757638201</v>
      </c>
      <c r="AH102" s="21" t="str">
        <f>Costs9[Unit or period]</f>
        <v>per year</v>
      </c>
    </row>
    <row r="103" spans="2:34" ht="31.5" x14ac:dyDescent="0.25">
      <c r="B103" s="13">
        <v>70</v>
      </c>
      <c r="C103" s="14" t="str">
        <f>IF(Costs9[[#This Row],[Column3]]=D102, "  ",D103)</f>
        <v xml:space="preserve">  </v>
      </c>
      <c r="D103" s="15" t="s">
        <v>180</v>
      </c>
      <c r="E103" s="1" t="e">
        <f>VLOOKUP(Costs9[[#This Row],[ID '#]], [1]!Articles[#Data], COLUMN([1]!Articles[[#Headers],[Lead Author]]), FALSE)</f>
        <v>#REF!</v>
      </c>
      <c r="F103" s="1" t="e">
        <f>CONCATENATE(RIGHT(Costs9[Author1],(LEN(Costs9[Author1])-FIND(" ",Costs9[Author1])))," et al. (",Costs9[[#This Row],[Study Year]],")")</f>
        <v>#REF!</v>
      </c>
      <c r="G103" s="1" t="e">
        <f>IF(Costs9[Author]=F102, "  ",Costs9[Author])</f>
        <v>#REF!</v>
      </c>
      <c r="H103" s="1" t="e">
        <f>VLOOKUP(Costs9[[#This Row],[ID '#]], [1]!Articles[#Data], COLUMN([1]!Articles[[#Headers],[Study year]]), FALSE)</f>
        <v>#REF!</v>
      </c>
      <c r="I103" s="23" t="str">
        <f>Costs9[Intervention Original]&amp;": " &amp;Costs9[Unit]</f>
        <v>Medication/Clinical Visits: Severity of PD 4-5 (Hoehn &amp; Yahr staging)</v>
      </c>
      <c r="J103" s="17" t="str">
        <f>IF(Costs9[Intervention_All]=I102, "   ",Costs9[Intervention_All])</f>
        <v>Medication/Clinical Visits: Severity of PD 4-5 (Hoehn &amp; Yahr staging)</v>
      </c>
      <c r="K103" s="1" t="e">
        <f>VLOOKUP(Costs9[[#This Row],[ID '#]], [1]!Articles[#Data], COLUMN([1]!Articles[[#Headers],[Country/ region]]), FALSE)</f>
        <v>#REF!</v>
      </c>
      <c r="L103" s="1" t="e">
        <f>IF(Costs9[[#This Row],[Study Country]] = "Multiple", "", Costs9[[#This Row],[Study Country]])</f>
        <v>#REF!</v>
      </c>
      <c r="M103" s="1" t="s">
        <v>181</v>
      </c>
      <c r="N103" s="1" t="s">
        <v>185</v>
      </c>
      <c r="O103" s="19">
        <v>232.8</v>
      </c>
      <c r="P103" s="1" t="s">
        <v>53</v>
      </c>
      <c r="Q103" s="20"/>
      <c r="R103" s="1"/>
      <c r="S103" s="12">
        <f>IF(NOT(ISBLANK(Costs9[[#This Row],[Conversion]])), Costs9[[#This Row],[Conversion]], Costs9[[#This Row],[Costs Presented]])</f>
        <v>232.8</v>
      </c>
      <c r="T103" s="1" t="str">
        <f>IF(NOT(ISBLANK(Costs9[[#This Row],[New Unit or Period]])), Costs9[[#This Row],[New Unit or Period]], Costs9[[#This Row],[Unit Presented]])</f>
        <v>per year</v>
      </c>
      <c r="U103" s="1" t="e">
        <f>Costs9[Currency Country] &amp; "  (" &amp;Costs9[Currency Year] &amp; ")"</f>
        <v>#REF!</v>
      </c>
      <c r="V103" s="1" t="e">
        <f>VLOOKUP(Costs9[[#This Row],[ID '#]], [1]!Articles[#Data], COLUMN([1]!Articles[[#Headers],[Currency Country]]), FALSE)</f>
        <v>#REF!</v>
      </c>
      <c r="W103" s="1" t="e">
        <f>VLOOKUP(Costs9[[#This Row],[ID '#]], [1]!Articles[#Data], COLUMN([1]!Articles[[#Headers],[Currency Year]]), FALSE)</f>
        <v>#REF!</v>
      </c>
      <c r="X10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3" s="21" t="e">
        <f>Costs9[[#This Row],[Cost (unit changed if necessary)]]/Costs9[[#This Row],[Exchange Rate for US and Currency Country for Listed Year OR PPP if $Int]]</f>
        <v>#REF!</v>
      </c>
      <c r="Z103" s="21" t="e">
        <f>INDEX([1]!Exchange_Tab[#Data], MATCH(Costs9[[#This Row],[Country/Region]], [1]!Exchange_Tab[Country Name], 0), MATCH(Costs9[[#This Row],[Currency Year]], '[1]Exchange Rates'!$A$1:$BC$1, 0))</f>
        <v>#REF!</v>
      </c>
      <c r="AA103" s="21" t="e">
        <f>IF(Costs9[[#This Row],[Exchange Rate for US and Study Country for Listed Year]]*Costs9[[#This Row],[US Cost in Listed Year]]=0, NA(), Costs9[[#This Row],[US Cost in Listed Year]]*Costs9[[#This Row],[Exchange Rate for US and Study Country for Listed Year]])</f>
        <v>#REF!</v>
      </c>
      <c r="AB103" s="21" t="e">
        <f>VLOOKUP(Costs9[[#This Row],[Country/Region]], [1]!CPI_Tab[#Data], COLUMN([1]!CPI_Tab[[#Headers],[2012]]), FALSE)</f>
        <v>#REF!</v>
      </c>
      <c r="AC103" s="21" t="e">
        <f>INDEX([1]!CPI_Tab[#Data], MATCH(Costs9[[#This Row],[Country/Region]], [1]!CPI_Tab[Country], FALSE), MATCH(Costs9[[#This Row],[Currency Year]], [1]CPI!$A$2:$Q$2, FALSE))</f>
        <v>#REF!</v>
      </c>
      <c r="AD103" s="21"/>
      <c r="AE10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3" s="21" t="e">
        <f>VLOOKUP(Costs9[[#This Row],[Country/Region]], [1]!Exchange_Tab[#Data], COLUMN([1]!Exchange_Tab[[#Headers],[2012]]), FALSE)</f>
        <v>#REF!</v>
      </c>
      <c r="AG103" s="22">
        <v>372.02612573499459</v>
      </c>
      <c r="AH103" s="21" t="str">
        <f>Costs9[Unit or period]</f>
        <v>per year</v>
      </c>
    </row>
    <row r="104" spans="2:34" ht="15.75" x14ac:dyDescent="0.25">
      <c r="B104" s="13">
        <v>82</v>
      </c>
      <c r="C104" s="14" t="str">
        <f>IF(Costs9[[#This Row],[Column3]]=D103, "  ",D104)</f>
        <v xml:space="preserve">  </v>
      </c>
      <c r="D104" s="15" t="s">
        <v>180</v>
      </c>
      <c r="E104" s="1" t="e">
        <f>VLOOKUP(Costs9[[#This Row],[ID '#]], [1]!Articles[#Data], COLUMN([1]!Articles[[#Headers],[Lead Author]]), FALSE)</f>
        <v>#REF!</v>
      </c>
      <c r="F104" s="1" t="e">
        <f>CONCATENATE(RIGHT(Costs9[Author1],(LEN(Costs9[Author1])-FIND(" ",Costs9[Author1])))," et al. (",Costs9[[#This Row],[Study Year]],")")</f>
        <v>#REF!</v>
      </c>
      <c r="G104" s="1" t="e">
        <f>IF(Costs9[Author]=F103, "  ",Costs9[Author])</f>
        <v>#REF!</v>
      </c>
      <c r="H104" s="1" t="e">
        <f>VLOOKUP(Costs9[[#This Row],[ID '#]], [1]!Articles[#Data], COLUMN([1]!Articles[[#Headers],[Study year]]), FALSE)</f>
        <v>#REF!</v>
      </c>
      <c r="I104" s="16" t="str">
        <f>Costs9[Intervention Original]&amp;": " &amp;Costs9[Unit]</f>
        <v>Health Care: Direct medical costs</v>
      </c>
      <c r="J104" s="17" t="str">
        <f>IF(Costs9[Intervention_All]=I103, "   ",Costs9[Intervention_All])</f>
        <v>Health Care: Direct medical costs</v>
      </c>
      <c r="K104" s="1" t="e">
        <f>VLOOKUP(Costs9[[#This Row],[ID '#]], [1]!Articles[#Data], COLUMN([1]!Articles[[#Headers],[Country/ region]]), FALSE)</f>
        <v>#REF!</v>
      </c>
      <c r="L104" s="1" t="e">
        <f>IF(Costs9[[#This Row],[Study Country]] = "Multiple", "", Costs9[[#This Row],[Study Country]])</f>
        <v>#REF!</v>
      </c>
      <c r="M104" s="1" t="s">
        <v>34</v>
      </c>
      <c r="N104" s="18" t="s">
        <v>59</v>
      </c>
      <c r="O104" s="19">
        <v>4305</v>
      </c>
      <c r="P104" s="1" t="s">
        <v>36</v>
      </c>
      <c r="Q104" s="20"/>
      <c r="R104" s="1"/>
      <c r="S104" s="12">
        <f>IF(NOT(ISBLANK(Costs9[[#This Row],[Conversion]])), Costs9[[#This Row],[Conversion]], Costs9[[#This Row],[Costs Presented]])</f>
        <v>4305</v>
      </c>
      <c r="T104" s="1" t="str">
        <f>IF(NOT(ISBLANK(Costs9[[#This Row],[New Unit or Period]])), Costs9[[#This Row],[New Unit or Period]], Costs9[[#This Row],[Unit Presented]])</f>
        <v>per patient per year</v>
      </c>
      <c r="U104" s="1" t="e">
        <f>Costs9[Currency Country] &amp; "  (" &amp;Costs9[Currency Year] &amp; ")"</f>
        <v>#REF!</v>
      </c>
      <c r="V104" s="1" t="e">
        <f>VLOOKUP(Costs9[[#This Row],[ID '#]], [1]!Articles[#Data], COLUMN([1]!Articles[[#Headers],[Currency Country]]), FALSE)</f>
        <v>#REF!</v>
      </c>
      <c r="W104" s="1" t="e">
        <f>VLOOKUP(Costs9[[#This Row],[ID '#]], [1]!Articles[#Data], COLUMN([1]!Articles[[#Headers],[Currency Year]]), FALSE)</f>
        <v>#REF!</v>
      </c>
      <c r="X10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4" s="21" t="e">
        <f>Costs9[[#This Row],[Cost (unit changed if necessary)]]/Costs9[[#This Row],[Exchange Rate for US and Currency Country for Listed Year OR PPP if $Int]]</f>
        <v>#REF!</v>
      </c>
      <c r="Z104" s="21" t="e">
        <f>INDEX([1]!Exchange_Tab[#Data], MATCH(Costs9[[#This Row],[Country/Region]], [1]!Exchange_Tab[Country Name], 0), MATCH(Costs9[[#This Row],[Currency Year]], '[1]Exchange Rates'!$A$1:$BC$1, 0))</f>
        <v>#REF!</v>
      </c>
      <c r="AA104" s="21" t="e">
        <f>IF(Costs9[[#This Row],[Exchange Rate for US and Study Country for Listed Year]]*Costs9[[#This Row],[US Cost in Listed Year]]=0, NA(), Costs9[[#This Row],[US Cost in Listed Year]]*Costs9[[#This Row],[Exchange Rate for US and Study Country for Listed Year]])</f>
        <v>#REF!</v>
      </c>
      <c r="AB104" s="21" t="e">
        <f>VLOOKUP(Costs9[[#This Row],[Country/Region]], [1]!CPI_Tab[#Data], COLUMN([1]!CPI_Tab[[#Headers],[2012]]), FALSE)</f>
        <v>#REF!</v>
      </c>
      <c r="AC104" s="21" t="e">
        <f>INDEX([1]!CPI_Tab[#Data], MATCH(Costs9[[#This Row],[Country/Region]], [1]!CPI_Tab[Country], FALSE), MATCH(Costs9[[#This Row],[Currency Year]], [1]CPI!$A$2:$Q$2, FALSE))</f>
        <v>#REF!</v>
      </c>
      <c r="AD104" s="21"/>
      <c r="AE10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4" s="21" t="e">
        <f>VLOOKUP(Costs9[[#This Row],[Country/Region]], [1]!Exchange_Tab[#Data], COLUMN([1]!Exchange_Tab[[#Headers],[2012]]), FALSE)</f>
        <v>#REF!</v>
      </c>
      <c r="AG104" s="22">
        <v>839.53871968514102</v>
      </c>
      <c r="AH104" s="21" t="str">
        <f>Costs9[Unit or period]</f>
        <v>per patient per year</v>
      </c>
    </row>
    <row r="105" spans="2:34" ht="15.75" x14ac:dyDescent="0.25">
      <c r="B105" s="13">
        <v>68</v>
      </c>
      <c r="C105" s="14" t="str">
        <f>IF(Costs9[[#This Row],[Column3]]=D104, "  ",D105)</f>
        <v>Post Traumatic Stress Disorder</v>
      </c>
      <c r="D105" s="15" t="s">
        <v>186</v>
      </c>
      <c r="E105" s="1" t="e">
        <f>VLOOKUP(Costs9[[#This Row],[ID '#]], [1]!Articles[#Data], COLUMN([1]!Articles[[#Headers],[Lead Author]]), FALSE)</f>
        <v>#REF!</v>
      </c>
      <c r="F105" s="1" t="e">
        <f>CONCATENATE(RIGHT(Costs9[Author1],(LEN(Costs9[Author1])-FIND(" ",Costs9[Author1])))," et al. (",Costs9[[#This Row],[Study Year]],")")</f>
        <v>#REF!</v>
      </c>
      <c r="G105" s="1" t="e">
        <f>IF(Costs9[Author]=F104, "  ",Costs9[Author])</f>
        <v>#REF!</v>
      </c>
      <c r="H105" s="1" t="e">
        <f>VLOOKUP(Costs9[[#This Row],[ID '#]], [1]!Articles[#Data], COLUMN([1]!Articles[[#Headers],[Study year]]), FALSE)</f>
        <v>#REF!</v>
      </c>
      <c r="I105" s="23" t="str">
        <f>Costs9[Intervention Original]&amp;": " &amp;Costs9[Unit]</f>
        <v>Specialized treatment center: Total cost</v>
      </c>
      <c r="J105" s="17" t="str">
        <f>IF(Costs9[Intervention_All]=I104, "   ",Costs9[Intervention_All])</f>
        <v>Specialized treatment center: Total cost</v>
      </c>
      <c r="K105" s="1" t="e">
        <f>VLOOKUP(Costs9[[#This Row],[ID '#]], [1]!Articles[#Data], COLUMN([1]!Articles[[#Headers],[Country/ region]]), FALSE)</f>
        <v>#REF!</v>
      </c>
      <c r="L105" s="1" t="s">
        <v>187</v>
      </c>
      <c r="M105" s="1" t="s">
        <v>188</v>
      </c>
      <c r="N105" s="1" t="s">
        <v>88</v>
      </c>
      <c r="O105" s="19">
        <v>382</v>
      </c>
      <c r="P105" s="1" t="s">
        <v>53</v>
      </c>
      <c r="Q105" s="20"/>
      <c r="R105" s="1"/>
      <c r="S105" s="12">
        <f>IF(NOT(ISBLANK(Costs9[[#This Row],[Conversion]])), Costs9[[#This Row],[Conversion]], Costs9[[#This Row],[Costs Presented]])</f>
        <v>382</v>
      </c>
      <c r="T105" s="1" t="str">
        <f>IF(NOT(ISBLANK(Costs9[[#This Row],[New Unit or Period]])), Costs9[[#This Row],[New Unit or Period]], Costs9[[#This Row],[Unit Presented]])</f>
        <v>per year</v>
      </c>
      <c r="U105" s="1" t="e">
        <f>Costs9[Currency Country] &amp; "  (" &amp;Costs9[Currency Year] &amp; ")"</f>
        <v>#REF!</v>
      </c>
      <c r="V105" s="1" t="e">
        <f>VLOOKUP(Costs9[[#This Row],[ID '#]], [1]!Articles[#Data], COLUMN([1]!Articles[[#Headers],[Currency Country]]), FALSE)</f>
        <v>#REF!</v>
      </c>
      <c r="W105" s="1" t="e">
        <f>VLOOKUP(Costs9[[#This Row],[ID '#]], [1]!Articles[#Data], COLUMN([1]!Articles[[#Headers],[Currency Year]]), FALSE)</f>
        <v>#REF!</v>
      </c>
      <c r="X10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5" s="21" t="e">
        <f>Costs9[[#This Row],[Cost (unit changed if necessary)]]/Costs9[[#This Row],[Exchange Rate for US and Currency Country for Listed Year OR PPP if $Int]]</f>
        <v>#REF!</v>
      </c>
      <c r="Z105" s="21" t="e">
        <f>INDEX([1]!Exchange_Tab[#Data], MATCH(Costs9[[#This Row],[Country/Region]], [1]!Exchange_Tab[Country Name], 0), MATCH(Costs9[[#This Row],[Currency Year]], '[1]Exchange Rates'!$A$1:$BC$1, 0))</f>
        <v>#REF!</v>
      </c>
      <c r="AA105" s="21" t="e">
        <f>IF(Costs9[[#This Row],[Exchange Rate for US and Study Country for Listed Year]]*Costs9[[#This Row],[US Cost in Listed Year]]=0, NA(), Costs9[[#This Row],[US Cost in Listed Year]]*Costs9[[#This Row],[Exchange Rate for US and Study Country for Listed Year]])</f>
        <v>#REF!</v>
      </c>
      <c r="AB105" s="21" t="e">
        <f>VLOOKUP(Costs9[[#This Row],[Country/Region]], [1]!CPI_Tab[#Data], COLUMN([1]!CPI_Tab[[#Headers],[2012]]), FALSE)</f>
        <v>#REF!</v>
      </c>
      <c r="AC105" s="21" t="e">
        <f>INDEX([1]!CPI_Tab[#Data], MATCH(Costs9[[#This Row],[Country/Region]], [1]!CPI_Tab[Country], FALSE), MATCH(Costs9[[#This Row],[Currency Year]], [1]CPI!$A$2:$Q$2, FALSE))</f>
        <v>#REF!</v>
      </c>
      <c r="AD105" s="21"/>
      <c r="AE10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5" s="21" t="e">
        <f>VLOOKUP(Costs9[[#This Row],[Country/Region]], [1]!Exchange_Tab[#Data], COLUMN([1]!Exchange_Tab[[#Headers],[2012]]), FALSE)</f>
        <v>#REF!</v>
      </c>
      <c r="AG105" s="22">
        <v>658.92606050091865</v>
      </c>
      <c r="AH105" s="21" t="str">
        <f>Costs9[Unit or period]</f>
        <v>per year</v>
      </c>
    </row>
    <row r="106" spans="2:34" ht="15.75" x14ac:dyDescent="0.25">
      <c r="B106" s="13">
        <v>68</v>
      </c>
      <c r="C106" s="14" t="str">
        <f>IF(Costs9[[#This Row],[Column3]]=D105, "  ",D106)</f>
        <v xml:space="preserve">  </v>
      </c>
      <c r="D106" s="15" t="s">
        <v>186</v>
      </c>
      <c r="E106" s="1" t="e">
        <f>VLOOKUP(Costs9[[#This Row],[ID '#]], [1]!Articles[#Data], COLUMN([1]!Articles[[#Headers],[Lead Author]]), FALSE)</f>
        <v>#REF!</v>
      </c>
      <c r="F106" s="1" t="e">
        <f>CONCATENATE(RIGHT(Costs9[Author1],(LEN(Costs9[Author1])-FIND(" ",Costs9[Author1])))," et al. (",Costs9[[#This Row],[Study Year]],")")</f>
        <v>#REF!</v>
      </c>
      <c r="G106" s="1" t="e">
        <f>IF(Costs9[Author]=F105, "  ",Costs9[Author])</f>
        <v>#REF!</v>
      </c>
      <c r="H106" s="1" t="e">
        <f>VLOOKUP(Costs9[[#This Row],[ID '#]], [1]!Articles[#Data], COLUMN([1]!Articles[[#Headers],[Study year]]), FALSE)</f>
        <v>#REF!</v>
      </c>
      <c r="I106" s="23" t="str">
        <f>Costs9[Intervention Original]&amp;": " &amp;Costs9[Unit]</f>
        <v>Specialized treatment center: Total cost</v>
      </c>
      <c r="J106" s="17" t="str">
        <f>IF(Costs9[Intervention_All]=I105, "   ",Costs9[Intervention_All])</f>
        <v xml:space="preserve">   </v>
      </c>
      <c r="K106" s="1" t="e">
        <f>VLOOKUP(Costs9[[#This Row],[ID '#]], [1]!Articles[#Data], COLUMN([1]!Articles[[#Headers],[Country/ region]]), FALSE)</f>
        <v>#REF!</v>
      </c>
      <c r="L106" s="1" t="s">
        <v>189</v>
      </c>
      <c r="M106" s="1" t="s">
        <v>188</v>
      </c>
      <c r="N106" s="1" t="s">
        <v>88</v>
      </c>
      <c r="O106" s="19">
        <v>128</v>
      </c>
      <c r="P106" s="1" t="s">
        <v>53</v>
      </c>
      <c r="Q106" s="20"/>
      <c r="R106" s="1"/>
      <c r="S106" s="12">
        <f>IF(NOT(ISBLANK(Costs9[[#This Row],[Conversion]])), Costs9[[#This Row],[Conversion]], Costs9[[#This Row],[Costs Presented]])</f>
        <v>128</v>
      </c>
      <c r="T106" s="1" t="str">
        <f>IF(NOT(ISBLANK(Costs9[[#This Row],[New Unit or Period]])), Costs9[[#This Row],[New Unit or Period]], Costs9[[#This Row],[Unit Presented]])</f>
        <v>per year</v>
      </c>
      <c r="U106" s="1" t="e">
        <f>Costs9[Currency Country] &amp; "  (" &amp;Costs9[Currency Year] &amp; ")"</f>
        <v>#REF!</v>
      </c>
      <c r="V106" s="1" t="e">
        <f>VLOOKUP(Costs9[[#This Row],[ID '#]], [1]!Articles[#Data], COLUMN([1]!Articles[[#Headers],[Currency Country]]), FALSE)</f>
        <v>#REF!</v>
      </c>
      <c r="W106" s="1" t="e">
        <f>VLOOKUP(Costs9[[#This Row],[ID '#]], [1]!Articles[#Data], COLUMN([1]!Articles[[#Headers],[Currency Year]]), FALSE)</f>
        <v>#REF!</v>
      </c>
      <c r="X10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6" s="21" t="e">
        <f>Costs9[[#This Row],[Cost (unit changed if necessary)]]/Costs9[[#This Row],[Exchange Rate for US and Currency Country for Listed Year OR PPP if $Int]]</f>
        <v>#REF!</v>
      </c>
      <c r="Z106" s="21" t="e">
        <f>INDEX([1]!Exchange_Tab[#Data], MATCH(Costs9[[#This Row],[Country/Region]], [1]!Exchange_Tab[Country Name], 0), MATCH(Costs9[[#This Row],[Currency Year]], '[1]Exchange Rates'!$A$1:$BC$1, 0))</f>
        <v>#REF!</v>
      </c>
      <c r="AA106" s="21" t="e">
        <f>IF(Costs9[[#This Row],[Exchange Rate for US and Study Country for Listed Year]]*Costs9[[#This Row],[US Cost in Listed Year]]=0, NA(), Costs9[[#This Row],[US Cost in Listed Year]]*Costs9[[#This Row],[Exchange Rate for US and Study Country for Listed Year]])</f>
        <v>#REF!</v>
      </c>
      <c r="AB106" s="21" t="e">
        <f>VLOOKUP(Costs9[[#This Row],[Country/Region]], [1]!CPI_Tab[#Data], COLUMN([1]!CPI_Tab[[#Headers],[2012]]), FALSE)</f>
        <v>#REF!</v>
      </c>
      <c r="AC106" s="21" t="e">
        <f>INDEX([1]!CPI_Tab[#Data], MATCH(Costs9[[#This Row],[Country/Region]], [1]!CPI_Tab[Country], FALSE), MATCH(Costs9[[#This Row],[Currency Year]], [1]CPI!$A$2:$Q$2, FALSE))</f>
        <v>#REF!</v>
      </c>
      <c r="AD106" s="21"/>
      <c r="AE10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6" s="21" t="e">
        <f>VLOOKUP(Costs9[[#This Row],[Country/Region]], [1]!Exchange_Tab[#Data], COLUMN([1]!Exchange_Tab[[#Headers],[2012]]), FALSE)</f>
        <v>#REF!</v>
      </c>
      <c r="AG106" s="22">
        <v>204.96466254671654</v>
      </c>
      <c r="AH106" s="21" t="str">
        <f>Costs9[Unit or period]</f>
        <v>per year</v>
      </c>
    </row>
    <row r="107" spans="2:34" ht="15.75" x14ac:dyDescent="0.25">
      <c r="B107" s="13">
        <v>68</v>
      </c>
      <c r="C107" s="14" t="str">
        <f>IF(Costs9[[#This Row],[Column3]]=D106, "  ",D107)</f>
        <v xml:space="preserve">  </v>
      </c>
      <c r="D107" s="15" t="s">
        <v>186</v>
      </c>
      <c r="E107" s="1" t="e">
        <f>VLOOKUP(Costs9[[#This Row],[ID '#]], [1]!Articles[#Data], COLUMN([1]!Articles[[#Headers],[Lead Author]]), FALSE)</f>
        <v>#REF!</v>
      </c>
      <c r="F107" s="1" t="e">
        <f>CONCATENATE(RIGHT(Costs9[Author1],(LEN(Costs9[Author1])-FIND(" ",Costs9[Author1])))," et al. (",Costs9[[#This Row],[Study Year]],")")</f>
        <v>#REF!</v>
      </c>
      <c r="G107" s="1" t="e">
        <f>IF(Costs9[Author]=F106, "  ",Costs9[Author])</f>
        <v>#REF!</v>
      </c>
      <c r="H107" s="1" t="e">
        <f>VLOOKUP(Costs9[[#This Row],[ID '#]], [1]!Articles[#Data], COLUMN([1]!Articles[[#Headers],[Study year]]), FALSE)</f>
        <v>#REF!</v>
      </c>
      <c r="I107" s="23" t="str">
        <f>Costs9[Intervention Original]&amp;": " &amp;Costs9[Unit]</f>
        <v>Specialized treatment center: Total cost</v>
      </c>
      <c r="J107" s="17" t="str">
        <f>IF(Costs9[Intervention_All]=I106, "   ",Costs9[Intervention_All])</f>
        <v xml:space="preserve">   </v>
      </c>
      <c r="K107" s="1" t="e">
        <f>VLOOKUP(Costs9[[#This Row],[ID '#]], [1]!Articles[#Data], COLUMN([1]!Articles[[#Headers],[Country/ region]]), FALSE)</f>
        <v>#REF!</v>
      </c>
      <c r="L107" s="1" t="s">
        <v>190</v>
      </c>
      <c r="M107" s="1" t="s">
        <v>188</v>
      </c>
      <c r="N107" s="1" t="s">
        <v>88</v>
      </c>
      <c r="O107" s="19">
        <v>372</v>
      </c>
      <c r="P107" s="1" t="s">
        <v>53</v>
      </c>
      <c r="Q107" s="20"/>
      <c r="R107" s="1"/>
      <c r="S107" s="12">
        <f>IF(NOT(ISBLANK(Costs9[[#This Row],[Conversion]])), Costs9[[#This Row],[Conversion]], Costs9[[#This Row],[Costs Presented]])</f>
        <v>372</v>
      </c>
      <c r="T107" s="1" t="str">
        <f>IF(NOT(ISBLANK(Costs9[[#This Row],[New Unit or Period]])), Costs9[[#This Row],[New Unit or Period]], Costs9[[#This Row],[Unit Presented]])</f>
        <v>per year</v>
      </c>
      <c r="U107" s="1" t="e">
        <f>Costs9[Currency Country] &amp; "  (" &amp;Costs9[Currency Year] &amp; ")"</f>
        <v>#REF!</v>
      </c>
      <c r="V107" s="1" t="e">
        <f>VLOOKUP(Costs9[[#This Row],[ID '#]], [1]!Articles[#Data], COLUMN([1]!Articles[[#Headers],[Currency Country]]), FALSE)</f>
        <v>#REF!</v>
      </c>
      <c r="W107" s="1" t="e">
        <f>VLOOKUP(Costs9[[#This Row],[ID '#]], [1]!Articles[#Data], COLUMN([1]!Articles[[#Headers],[Currency Year]]), FALSE)</f>
        <v>#REF!</v>
      </c>
      <c r="X10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7" s="21" t="e">
        <f>Costs9[[#This Row],[Cost (unit changed if necessary)]]/Costs9[[#This Row],[Exchange Rate for US and Currency Country for Listed Year OR PPP if $Int]]</f>
        <v>#REF!</v>
      </c>
      <c r="Z107" s="21" t="e">
        <f>INDEX([1]!Exchange_Tab[#Data], MATCH(Costs9[[#This Row],[Country/Region]], [1]!Exchange_Tab[Country Name], 0), MATCH(Costs9[[#This Row],[Currency Year]], '[1]Exchange Rates'!$A$1:$BC$1, 0))</f>
        <v>#REF!</v>
      </c>
      <c r="AA107" s="21" t="e">
        <f>IF(Costs9[[#This Row],[Exchange Rate for US and Study Country for Listed Year]]*Costs9[[#This Row],[US Cost in Listed Year]]=0, NA(), Costs9[[#This Row],[US Cost in Listed Year]]*Costs9[[#This Row],[Exchange Rate for US and Study Country for Listed Year]])</f>
        <v>#REF!</v>
      </c>
      <c r="AB107" s="21" t="e">
        <f>VLOOKUP(Costs9[[#This Row],[Country/Region]], [1]!CPI_Tab[#Data], COLUMN([1]!CPI_Tab[[#Headers],[2012]]), FALSE)</f>
        <v>#REF!</v>
      </c>
      <c r="AC107" s="21" t="e">
        <f>INDEX([1]!CPI_Tab[#Data], MATCH(Costs9[[#This Row],[Country/Region]], [1]!CPI_Tab[Country], FALSE), MATCH(Costs9[[#This Row],[Currency Year]], [1]CPI!$A$2:$Q$2, FALSE))</f>
        <v>#REF!</v>
      </c>
      <c r="AD107" s="21"/>
      <c r="AE10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7" s="21" t="e">
        <f>VLOOKUP(Costs9[[#This Row],[Country/Region]], [1]!Exchange_Tab[#Data], COLUMN([1]!Exchange_Tab[[#Headers],[2012]]), FALSE)</f>
        <v>#REF!</v>
      </c>
      <c r="AG107" s="22">
        <v>579.71500818244567</v>
      </c>
      <c r="AH107" s="21" t="str">
        <f>Costs9[Unit or period]</f>
        <v>per year</v>
      </c>
    </row>
    <row r="108" spans="2:34" ht="15.75" x14ac:dyDescent="0.25">
      <c r="B108" s="13">
        <v>68</v>
      </c>
      <c r="C108" s="14" t="str">
        <f>IF(Costs9[[#This Row],[Column3]]=D107, "  ",D108)</f>
        <v xml:space="preserve">  </v>
      </c>
      <c r="D108" s="15" t="s">
        <v>186</v>
      </c>
      <c r="E108" s="1" t="e">
        <f>VLOOKUP(Costs9[[#This Row],[ID '#]], [1]!Articles[#Data], COLUMN([1]!Articles[[#Headers],[Lead Author]]), FALSE)</f>
        <v>#REF!</v>
      </c>
      <c r="F108" s="1" t="e">
        <f>CONCATENATE(RIGHT(Costs9[Author1],(LEN(Costs9[Author1])-FIND(" ",Costs9[Author1])))," et al. (",Costs9[[#This Row],[Study Year]],")")</f>
        <v>#REF!</v>
      </c>
      <c r="G108" s="1" t="e">
        <f>IF(Costs9[Author]=F107, "  ",Costs9[Author])</f>
        <v>#REF!</v>
      </c>
      <c r="H108" s="1" t="e">
        <f>VLOOKUP(Costs9[[#This Row],[ID '#]], [1]!Articles[#Data], COLUMN([1]!Articles[[#Headers],[Study year]]), FALSE)</f>
        <v>#REF!</v>
      </c>
      <c r="I108" s="23" t="str">
        <f>Costs9[Intervention Original]&amp;": " &amp;Costs9[Unit]</f>
        <v>Specialized treatment center: Total cost</v>
      </c>
      <c r="J108" s="17" t="str">
        <f>IF(Costs9[Intervention_All]=I107, "   ",Costs9[Intervention_All])</f>
        <v xml:space="preserve">   </v>
      </c>
      <c r="K108" s="1" t="e">
        <f>VLOOKUP(Costs9[[#This Row],[ID '#]], [1]!Articles[#Data], COLUMN([1]!Articles[[#Headers],[Country/ region]]), FALSE)</f>
        <v>#REF!</v>
      </c>
      <c r="L108" s="1" t="s">
        <v>190</v>
      </c>
      <c r="M108" s="1" t="s">
        <v>188</v>
      </c>
      <c r="N108" s="1" t="s">
        <v>88</v>
      </c>
      <c r="O108" s="19">
        <v>314</v>
      </c>
      <c r="P108" s="1" t="s">
        <v>53</v>
      </c>
      <c r="Q108" s="20"/>
      <c r="R108" s="1"/>
      <c r="S108" s="12">
        <f>IF(NOT(ISBLANK(Costs9[[#This Row],[Conversion]])), Costs9[[#This Row],[Conversion]], Costs9[[#This Row],[Costs Presented]])</f>
        <v>314</v>
      </c>
      <c r="T108" s="1" t="str">
        <f>IF(NOT(ISBLANK(Costs9[[#This Row],[New Unit or Period]])), Costs9[[#This Row],[New Unit or Period]], Costs9[[#This Row],[Unit Presented]])</f>
        <v>per year</v>
      </c>
      <c r="U108" s="1" t="e">
        <f>Costs9[Currency Country] &amp; "  (" &amp;Costs9[Currency Year] &amp; ")"</f>
        <v>#REF!</v>
      </c>
      <c r="V108" s="1" t="e">
        <f>VLOOKUP(Costs9[[#This Row],[ID '#]], [1]!Articles[#Data], COLUMN([1]!Articles[[#Headers],[Currency Country]]), FALSE)</f>
        <v>#REF!</v>
      </c>
      <c r="W108" s="1" t="e">
        <f>VLOOKUP(Costs9[[#This Row],[ID '#]], [1]!Articles[#Data], COLUMN([1]!Articles[[#Headers],[Currency Year]]), FALSE)</f>
        <v>#REF!</v>
      </c>
      <c r="X10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8" s="21" t="e">
        <f>Costs9[[#This Row],[Cost (unit changed if necessary)]]/Costs9[[#This Row],[Exchange Rate for US and Currency Country for Listed Year OR PPP if $Int]]</f>
        <v>#REF!</v>
      </c>
      <c r="Z108" s="21" t="e">
        <f>INDEX([1]!Exchange_Tab[#Data], MATCH(Costs9[[#This Row],[Country/Region]], [1]!Exchange_Tab[Country Name], 0), MATCH(Costs9[[#This Row],[Currency Year]], '[1]Exchange Rates'!$A$1:$BC$1, 0))</f>
        <v>#REF!</v>
      </c>
      <c r="AA108" s="21" t="e">
        <f>IF(Costs9[[#This Row],[Exchange Rate for US and Study Country for Listed Year]]*Costs9[[#This Row],[US Cost in Listed Year]]=0, NA(), Costs9[[#This Row],[US Cost in Listed Year]]*Costs9[[#This Row],[Exchange Rate for US and Study Country for Listed Year]])</f>
        <v>#REF!</v>
      </c>
      <c r="AB108" s="21" t="e">
        <f>VLOOKUP(Costs9[[#This Row],[Country/Region]], [1]!CPI_Tab[#Data], COLUMN([1]!CPI_Tab[[#Headers],[2012]]), FALSE)</f>
        <v>#REF!</v>
      </c>
      <c r="AC108" s="21" t="e">
        <f>INDEX([1]!CPI_Tab[#Data], MATCH(Costs9[[#This Row],[Country/Region]], [1]!CPI_Tab[Country], FALSE), MATCH(Costs9[[#This Row],[Currency Year]], [1]CPI!$A$2:$Q$2, FALSE))</f>
        <v>#REF!</v>
      </c>
      <c r="AD108" s="21"/>
      <c r="AE10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8" s="21" t="e">
        <f>VLOOKUP(Costs9[[#This Row],[Country/Region]], [1]!Exchange_Tab[#Data], COLUMN([1]!Exchange_Tab[[#Headers],[2012]]), FALSE)</f>
        <v>#REF!</v>
      </c>
      <c r="AG108" s="22">
        <v>489.32933486367716</v>
      </c>
      <c r="AH108" s="21" t="str">
        <f>Costs9[Unit or period]</f>
        <v>per year</v>
      </c>
    </row>
    <row r="109" spans="2:34" ht="15.75" x14ac:dyDescent="0.25">
      <c r="B109" s="13">
        <v>41</v>
      </c>
      <c r="C109" s="14" t="str">
        <f>IF(Costs9[[#This Row],[Column3]]=D108, "  ",D109)</f>
        <v>Psychological Distress</v>
      </c>
      <c r="D109" s="15" t="s">
        <v>191</v>
      </c>
      <c r="E109" s="1" t="e">
        <f>VLOOKUP(Costs9[[#This Row],[ID '#]], [1]!Articles[#Data], COLUMN([1]!Articles[[#Headers],[Lead Author]]), FALSE)</f>
        <v>#REF!</v>
      </c>
      <c r="F109" s="1" t="e">
        <f>CONCATENATE(RIGHT(Costs9[Author1],(LEN(Costs9[Author1])-FIND(" ",Costs9[Author1])))," et al. (",Costs9[[#This Row],[Study Year]],")")</f>
        <v>#REF!</v>
      </c>
      <c r="G109" s="1" t="e">
        <f>IF(Costs9[Author]=F108, "  ",Costs9[Author])</f>
        <v>#REF!</v>
      </c>
      <c r="H109" s="1" t="e">
        <f>VLOOKUP(Costs9[[#This Row],[ID '#]], [1]!Articles[#Data], COLUMN([1]!Articles[[#Headers],[Study year]]), FALSE)</f>
        <v>#REF!</v>
      </c>
      <c r="I109" s="16" t="str">
        <f>Costs9[Intervention Original]&amp;": " &amp;Costs9[Unit]</f>
        <v xml:space="preserve">Screening and Treatment: </v>
      </c>
      <c r="J109" s="17" t="str">
        <f>IF(Costs9[Intervention_All]=I108, "   ",Costs9[Intervention_All])</f>
        <v xml:space="preserve">Screening and Treatment: </v>
      </c>
      <c r="K109" s="1" t="e">
        <f>VLOOKUP(Costs9[[#This Row],[ID '#]], [1]!Articles[#Data], COLUMN([1]!Articles[[#Headers],[Country/ region]]), FALSE)</f>
        <v>#REF!</v>
      </c>
      <c r="L109" s="1" t="s">
        <v>192</v>
      </c>
      <c r="M109" s="1" t="s">
        <v>193</v>
      </c>
      <c r="N109" s="18"/>
      <c r="O109" s="19">
        <v>10.97</v>
      </c>
      <c r="P109" s="1" t="s">
        <v>84</v>
      </c>
      <c r="Q109" s="20"/>
      <c r="R109" s="1"/>
      <c r="S109" s="12">
        <f>IF(NOT(ISBLANK(Costs9[[#This Row],[Conversion]])), Costs9[[#This Row],[Conversion]], Costs9[[#This Row],[Costs Presented]])</f>
        <v>10.97</v>
      </c>
      <c r="T109" s="1" t="str">
        <f>IF(NOT(ISBLANK(Costs9[[#This Row],[New Unit or Period]])), Costs9[[#This Row],[New Unit or Period]], Costs9[[#This Row],[Unit Presented]])</f>
        <v>per case</v>
      </c>
      <c r="U109" s="1" t="e">
        <f>Costs9[Currency Country] &amp; "  (" &amp;Costs9[Currency Year] &amp; ")"</f>
        <v>#REF!</v>
      </c>
      <c r="V109" s="1" t="e">
        <f>VLOOKUP(Costs9[[#This Row],[ID '#]], [1]!Articles[#Data], COLUMN([1]!Articles[[#Headers],[Currency Country]]), FALSE)</f>
        <v>#REF!</v>
      </c>
      <c r="W109" s="1" t="e">
        <f>VLOOKUP(Costs9[[#This Row],[ID '#]], [1]!Articles[#Data], COLUMN([1]!Articles[[#Headers],[Currency Year]]), FALSE)</f>
        <v>#REF!</v>
      </c>
      <c r="X10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09" s="21" t="e">
        <f>Costs9[[#This Row],[Cost (unit changed if necessary)]]/Costs9[[#This Row],[Exchange Rate for US and Currency Country for Listed Year OR PPP if $Int]]</f>
        <v>#REF!</v>
      </c>
      <c r="Z109" s="21" t="e">
        <f>INDEX([1]!Exchange_Tab[#Data], MATCH(Costs9[[#This Row],[Country/Region]], [1]!Exchange_Tab[Country Name], 0), MATCH(Costs9[[#This Row],[Currency Year]], '[1]Exchange Rates'!$A$1:$BC$1, 0))</f>
        <v>#REF!</v>
      </c>
      <c r="AA109" s="21" t="e">
        <f>IF(Costs9[[#This Row],[Exchange Rate for US and Study Country for Listed Year]]*Costs9[[#This Row],[US Cost in Listed Year]]=0, NA(), Costs9[[#This Row],[US Cost in Listed Year]]*Costs9[[#This Row],[Exchange Rate for US and Study Country for Listed Year]])</f>
        <v>#REF!</v>
      </c>
      <c r="AB109" s="21" t="e">
        <f>VLOOKUP(Costs9[[#This Row],[Country/Region]], [1]!CPI_Tab[#Data], COLUMN([1]!CPI_Tab[[#Headers],[2012]]), FALSE)</f>
        <v>#REF!</v>
      </c>
      <c r="AC109" s="21" t="e">
        <f>INDEX([1]!CPI_Tab[#Data], MATCH(Costs9[[#This Row],[Country/Region]], [1]!CPI_Tab[Country], FALSE), MATCH(Costs9[[#This Row],[Currency Year]], [1]CPI!$A$2:$Q$2, FALSE))</f>
        <v>#REF!</v>
      </c>
      <c r="AD109" s="21"/>
      <c r="AE10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09" s="21" t="e">
        <f>VLOOKUP(Costs9[[#This Row],[Country/Region]], [1]!Exchange_Tab[#Data], COLUMN([1]!Exchange_Tab[[#Headers],[2012]]), FALSE)</f>
        <v>#REF!</v>
      </c>
      <c r="AG109" s="22">
        <v>13.788981422897017</v>
      </c>
      <c r="AH109" s="21" t="str">
        <f>Costs9[Unit or period]</f>
        <v>per case</v>
      </c>
    </row>
    <row r="110" spans="2:34" ht="15.75" x14ac:dyDescent="0.25">
      <c r="B110" s="13">
        <v>41</v>
      </c>
      <c r="C110" s="14" t="str">
        <f>IF(Costs9[[#This Row],[Column3]]=D109, "  ",D110)</f>
        <v xml:space="preserve">  </v>
      </c>
      <c r="D110" s="15" t="s">
        <v>191</v>
      </c>
      <c r="E110" s="1" t="e">
        <f>VLOOKUP(Costs9[[#This Row],[ID '#]], [1]!Articles[#Data], COLUMN([1]!Articles[[#Headers],[Lead Author]]), FALSE)</f>
        <v>#REF!</v>
      </c>
      <c r="F110" s="1" t="e">
        <f>CONCATENATE(RIGHT(Costs9[Author1],(LEN(Costs9[Author1])-FIND(" ",Costs9[Author1])))," et al. (",Costs9[[#This Row],[Study Year]],")")</f>
        <v>#REF!</v>
      </c>
      <c r="G110" s="1" t="e">
        <f>IF(Costs9[Author]=F109, "  ",Costs9[Author])</f>
        <v>#REF!</v>
      </c>
      <c r="H110" s="1" t="e">
        <f>VLOOKUP(Costs9[[#This Row],[ID '#]], [1]!Articles[#Data], COLUMN([1]!Articles[[#Headers],[Study year]]), FALSE)</f>
        <v>#REF!</v>
      </c>
      <c r="I110" s="16" t="str">
        <f>Costs9[Intervention Original]&amp;": " &amp;Costs9[Unit]</f>
        <v xml:space="preserve">Screening and Treatment: </v>
      </c>
      <c r="J110" s="17" t="str">
        <f>IF(Costs9[Intervention_All]=I109, "   ",Costs9[Intervention_All])</f>
        <v xml:space="preserve">   </v>
      </c>
      <c r="K110" s="1" t="e">
        <f>VLOOKUP(Costs9[[#This Row],[ID '#]], [1]!Articles[#Data], COLUMN([1]!Articles[[#Headers],[Country/ region]]), FALSE)</f>
        <v>#REF!</v>
      </c>
      <c r="L110" s="1" t="s">
        <v>194</v>
      </c>
      <c r="M110" s="1" t="s">
        <v>193</v>
      </c>
      <c r="N110" s="18"/>
      <c r="O110" s="19">
        <v>40.19</v>
      </c>
      <c r="P110" s="1" t="s">
        <v>84</v>
      </c>
      <c r="Q110" s="20"/>
      <c r="R110" s="1"/>
      <c r="S110" s="12">
        <f>IF(NOT(ISBLANK(Costs9[[#This Row],[Conversion]])), Costs9[[#This Row],[Conversion]], Costs9[[#This Row],[Costs Presented]])</f>
        <v>40.19</v>
      </c>
      <c r="T110" s="1" t="str">
        <f>IF(NOT(ISBLANK(Costs9[[#This Row],[New Unit or Period]])), Costs9[[#This Row],[New Unit or Period]], Costs9[[#This Row],[Unit Presented]])</f>
        <v>per case</v>
      </c>
      <c r="U110" s="1" t="e">
        <f>Costs9[Currency Country] &amp; "  (" &amp;Costs9[Currency Year] &amp; ")"</f>
        <v>#REF!</v>
      </c>
      <c r="V110" s="1" t="e">
        <f>VLOOKUP(Costs9[[#This Row],[ID '#]], [1]!Articles[#Data], COLUMN([1]!Articles[[#Headers],[Currency Country]]), FALSE)</f>
        <v>#REF!</v>
      </c>
      <c r="W110" s="1" t="e">
        <f>VLOOKUP(Costs9[[#This Row],[ID '#]], [1]!Articles[#Data], COLUMN([1]!Articles[[#Headers],[Currency Year]]), FALSE)</f>
        <v>#REF!</v>
      </c>
      <c r="X11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0" s="21" t="e">
        <f>Costs9[[#This Row],[Cost (unit changed if necessary)]]/Costs9[[#This Row],[Exchange Rate for US and Currency Country for Listed Year OR PPP if $Int]]</f>
        <v>#REF!</v>
      </c>
      <c r="Z110" s="21" t="e">
        <f>INDEX([1]!Exchange_Tab[#Data], MATCH(Costs9[[#This Row],[Country/Region]], [1]!Exchange_Tab[Country Name], 0), MATCH(Costs9[[#This Row],[Currency Year]], '[1]Exchange Rates'!$A$1:$BC$1, 0))</f>
        <v>#REF!</v>
      </c>
      <c r="AA110" s="21" t="e">
        <f>IF(Costs9[[#This Row],[Exchange Rate for US and Study Country for Listed Year]]*Costs9[[#This Row],[US Cost in Listed Year]]=0, NA(), Costs9[[#This Row],[US Cost in Listed Year]]*Costs9[[#This Row],[Exchange Rate for US and Study Country for Listed Year]])</f>
        <v>#REF!</v>
      </c>
      <c r="AB110" s="21" t="e">
        <f>VLOOKUP(Costs9[[#This Row],[Country/Region]], [1]!CPI_Tab[#Data], COLUMN([1]!CPI_Tab[[#Headers],[2012]]), FALSE)</f>
        <v>#REF!</v>
      </c>
      <c r="AC110" s="21" t="e">
        <f>INDEX([1]!CPI_Tab[#Data], MATCH(Costs9[[#This Row],[Country/Region]], [1]!CPI_Tab[Country], FALSE), MATCH(Costs9[[#This Row],[Currency Year]], [1]CPI!$A$2:$Q$2, FALSE))</f>
        <v>#REF!</v>
      </c>
      <c r="AD110" s="21"/>
      <c r="AE11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0" s="21" t="e">
        <f>VLOOKUP(Costs9[[#This Row],[Country/Region]], [1]!Exchange_Tab[#Data], COLUMN([1]!Exchange_Tab[[#Headers],[2012]]), FALSE)</f>
        <v>#REF!</v>
      </c>
      <c r="AG110" s="22">
        <v>50.275157505657845</v>
      </c>
      <c r="AH110" s="21" t="str">
        <f>Costs9[Unit or period]</f>
        <v>per case</v>
      </c>
    </row>
    <row r="111" spans="2:34" ht="15.75" x14ac:dyDescent="0.25">
      <c r="B111" s="13">
        <v>41</v>
      </c>
      <c r="C111" s="14" t="str">
        <f>IF(Costs9[[#This Row],[Column3]]=D110, "  ",D111)</f>
        <v xml:space="preserve">  </v>
      </c>
      <c r="D111" s="15" t="s">
        <v>191</v>
      </c>
      <c r="E111" s="1" t="e">
        <f>VLOOKUP(Costs9[[#This Row],[ID '#]], [1]!Articles[#Data], COLUMN([1]!Articles[[#Headers],[Lead Author]]), FALSE)</f>
        <v>#REF!</v>
      </c>
      <c r="F111" s="1" t="e">
        <f>CONCATENATE(RIGHT(Costs9[Author1],(LEN(Costs9[Author1])-FIND(" ",Costs9[Author1])))," et al. (",Costs9[[#This Row],[Study Year]],")")</f>
        <v>#REF!</v>
      </c>
      <c r="G111" s="1" t="e">
        <f>IF(Costs9[Author]=F110, "  ",Costs9[Author])</f>
        <v>#REF!</v>
      </c>
      <c r="H111" s="1" t="e">
        <f>VLOOKUP(Costs9[[#This Row],[ID '#]], [1]!Articles[#Data], COLUMN([1]!Articles[[#Headers],[Study year]]), FALSE)</f>
        <v>#REF!</v>
      </c>
      <c r="I111" s="16" t="str">
        <f>Costs9[Intervention Original]&amp;": " &amp;Costs9[Unit]</f>
        <v xml:space="preserve">Screening and Treatment: </v>
      </c>
      <c r="J111" s="17" t="str">
        <f>IF(Costs9[Intervention_All]=I110, "   ",Costs9[Intervention_All])</f>
        <v xml:space="preserve">   </v>
      </c>
      <c r="K111" s="1" t="e">
        <f>VLOOKUP(Costs9[[#This Row],[ID '#]], [1]!Articles[#Data], COLUMN([1]!Articles[[#Headers],[Country/ region]]), FALSE)</f>
        <v>#REF!</v>
      </c>
      <c r="L111" s="1" t="s">
        <v>195</v>
      </c>
      <c r="M111" s="1" t="s">
        <v>193</v>
      </c>
      <c r="N111" s="18"/>
      <c r="O111" s="19">
        <v>13.69</v>
      </c>
      <c r="P111" s="1" t="s">
        <v>84</v>
      </c>
      <c r="Q111" s="20"/>
      <c r="R111" s="1"/>
      <c r="S111" s="12">
        <f>IF(NOT(ISBLANK(Costs9[[#This Row],[Conversion]])), Costs9[[#This Row],[Conversion]], Costs9[[#This Row],[Costs Presented]])</f>
        <v>13.69</v>
      </c>
      <c r="T111" s="1" t="str">
        <f>IF(NOT(ISBLANK(Costs9[[#This Row],[New Unit or Period]])), Costs9[[#This Row],[New Unit or Period]], Costs9[[#This Row],[Unit Presented]])</f>
        <v>per case</v>
      </c>
      <c r="U111" s="1" t="e">
        <f>Costs9[Currency Country] &amp; "  (" &amp;Costs9[Currency Year] &amp; ")"</f>
        <v>#REF!</v>
      </c>
      <c r="V111" s="1" t="e">
        <f>VLOOKUP(Costs9[[#This Row],[ID '#]], [1]!Articles[#Data], COLUMN([1]!Articles[[#Headers],[Currency Country]]), FALSE)</f>
        <v>#REF!</v>
      </c>
      <c r="W111" s="1" t="e">
        <f>VLOOKUP(Costs9[[#This Row],[ID '#]], [1]!Articles[#Data], COLUMN([1]!Articles[[#Headers],[Currency Year]]), FALSE)</f>
        <v>#REF!</v>
      </c>
      <c r="X11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1" s="21" t="e">
        <f>Costs9[[#This Row],[Cost (unit changed if necessary)]]/Costs9[[#This Row],[Exchange Rate for US and Currency Country for Listed Year OR PPP if $Int]]</f>
        <v>#REF!</v>
      </c>
      <c r="Z111" s="21" t="e">
        <f>INDEX([1]!Exchange_Tab[#Data], MATCH(Costs9[[#This Row],[Country/Region]], [1]!Exchange_Tab[Country Name], 0), MATCH(Costs9[[#This Row],[Currency Year]], '[1]Exchange Rates'!$A$1:$BC$1, 0))</f>
        <v>#REF!</v>
      </c>
      <c r="AA111" s="21" t="e">
        <f>IF(Costs9[[#This Row],[Exchange Rate for US and Study Country for Listed Year]]*Costs9[[#This Row],[US Cost in Listed Year]]=0, NA(), Costs9[[#This Row],[US Cost in Listed Year]]*Costs9[[#This Row],[Exchange Rate for US and Study Country for Listed Year]])</f>
        <v>#REF!</v>
      </c>
      <c r="AB111" s="21" t="e">
        <f>VLOOKUP(Costs9[[#This Row],[Country/Region]], [1]!CPI_Tab[#Data], COLUMN([1]!CPI_Tab[[#Headers],[2012]]), FALSE)</f>
        <v>#REF!</v>
      </c>
      <c r="AC111" s="21" t="e">
        <f>INDEX([1]!CPI_Tab[#Data], MATCH(Costs9[[#This Row],[Country/Region]], [1]!CPI_Tab[Country], FALSE), MATCH(Costs9[[#This Row],[Currency Year]], [1]CPI!$A$2:$Q$2, FALSE))</f>
        <v>#REF!</v>
      </c>
      <c r="AD111" s="21"/>
      <c r="AE11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1" s="21" t="e">
        <f>VLOOKUP(Costs9[[#This Row],[Country/Region]], [1]!Exchange_Tab[#Data], COLUMN([1]!Exchange_Tab[[#Headers],[2012]]), FALSE)</f>
        <v>#REF!</v>
      </c>
      <c r="AG111" s="22">
        <v>14.659178868324767</v>
      </c>
      <c r="AH111" s="21" t="str">
        <f>Costs9[Unit or period]</f>
        <v>per case</v>
      </c>
    </row>
    <row r="112" spans="2:34" ht="15.75" x14ac:dyDescent="0.25">
      <c r="B112" s="13">
        <v>41</v>
      </c>
      <c r="C112" s="14" t="str">
        <f>IF(Costs9[[#This Row],[Column3]]=D111, "  ",D112)</f>
        <v xml:space="preserve">  </v>
      </c>
      <c r="D112" s="15" t="s">
        <v>191</v>
      </c>
      <c r="E112" s="1" t="e">
        <f>VLOOKUP(Costs9[[#This Row],[ID '#]], [1]!Articles[#Data], COLUMN([1]!Articles[[#Headers],[Lead Author]]), FALSE)</f>
        <v>#REF!</v>
      </c>
      <c r="F112" s="1" t="e">
        <f>CONCATENATE(RIGHT(Costs9[Author1],(LEN(Costs9[Author1])-FIND(" ",Costs9[Author1])))," et al. (",Costs9[[#This Row],[Study Year]],")")</f>
        <v>#REF!</v>
      </c>
      <c r="G112" s="1" t="e">
        <f>IF(Costs9[Author]=F111, "  ",Costs9[Author])</f>
        <v>#REF!</v>
      </c>
      <c r="H112" s="1" t="e">
        <f>VLOOKUP(Costs9[[#This Row],[ID '#]], [1]!Articles[#Data], COLUMN([1]!Articles[[#Headers],[Study year]]), FALSE)</f>
        <v>#REF!</v>
      </c>
      <c r="I112" s="16" t="str">
        <f>Costs9[Intervention Original]&amp;": " &amp;Costs9[Unit]</f>
        <v xml:space="preserve">Screening and Treatment: </v>
      </c>
      <c r="J112" s="17" t="str">
        <f>IF(Costs9[Intervention_All]=I111, "   ",Costs9[Intervention_All])</f>
        <v xml:space="preserve">   </v>
      </c>
      <c r="K112" s="1" t="e">
        <f>VLOOKUP(Costs9[[#This Row],[ID '#]], [1]!Articles[#Data], COLUMN([1]!Articles[[#Headers],[Country/ region]]), FALSE)</f>
        <v>#REF!</v>
      </c>
      <c r="L112" s="1" t="s">
        <v>196</v>
      </c>
      <c r="M112" s="1" t="s">
        <v>193</v>
      </c>
      <c r="N112" s="18"/>
      <c r="O112" s="19">
        <v>23.03</v>
      </c>
      <c r="P112" s="1" t="s">
        <v>84</v>
      </c>
      <c r="Q112" s="20"/>
      <c r="R112" s="1"/>
      <c r="S112" s="12">
        <f>IF(NOT(ISBLANK(Costs9[[#This Row],[Conversion]])), Costs9[[#This Row],[Conversion]], Costs9[[#This Row],[Costs Presented]])</f>
        <v>23.03</v>
      </c>
      <c r="T112" s="1" t="str">
        <f>IF(NOT(ISBLANK(Costs9[[#This Row],[New Unit or Period]])), Costs9[[#This Row],[New Unit or Period]], Costs9[[#This Row],[Unit Presented]])</f>
        <v>per case</v>
      </c>
      <c r="U112" s="1" t="e">
        <f>Costs9[Currency Country] &amp; "  (" &amp;Costs9[Currency Year] &amp; ")"</f>
        <v>#REF!</v>
      </c>
      <c r="V112" s="1" t="e">
        <f>VLOOKUP(Costs9[[#This Row],[ID '#]], [1]!Articles[#Data], COLUMN([1]!Articles[[#Headers],[Currency Country]]), FALSE)</f>
        <v>#REF!</v>
      </c>
      <c r="W112" s="1" t="e">
        <f>VLOOKUP(Costs9[[#This Row],[ID '#]], [1]!Articles[#Data], COLUMN([1]!Articles[[#Headers],[Currency Year]]), FALSE)</f>
        <v>#REF!</v>
      </c>
      <c r="X11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2" s="21" t="e">
        <f>Costs9[[#This Row],[Cost (unit changed if necessary)]]/Costs9[[#This Row],[Exchange Rate for US and Currency Country for Listed Year OR PPP if $Int]]</f>
        <v>#REF!</v>
      </c>
      <c r="Z112" s="21" t="e">
        <f>INDEX([1]!Exchange_Tab[#Data], MATCH(Costs9[[#This Row],[Country/Region]], [1]!Exchange_Tab[Country Name], 0), MATCH(Costs9[[#This Row],[Currency Year]], '[1]Exchange Rates'!$A$1:$BC$1, 0))</f>
        <v>#REF!</v>
      </c>
      <c r="AA112" s="21" t="e">
        <f>IF(Costs9[[#This Row],[Exchange Rate for US and Study Country for Listed Year]]*Costs9[[#This Row],[US Cost in Listed Year]]=0, NA(), Costs9[[#This Row],[US Cost in Listed Year]]*Costs9[[#This Row],[Exchange Rate for US and Study Country for Listed Year]])</f>
        <v>#REF!</v>
      </c>
      <c r="AB112" s="21" t="e">
        <f>VLOOKUP(Costs9[[#This Row],[Country/Region]], [1]!CPI_Tab[#Data], COLUMN([1]!CPI_Tab[[#Headers],[2012]]), FALSE)</f>
        <v>#REF!</v>
      </c>
      <c r="AC112" s="21" t="e">
        <f>INDEX([1]!CPI_Tab[#Data], MATCH(Costs9[[#This Row],[Country/Region]], [1]!CPI_Tab[Country], FALSE), MATCH(Costs9[[#This Row],[Currency Year]], [1]CPI!$A$2:$Q$2, FALSE))</f>
        <v>#REF!</v>
      </c>
      <c r="AD112" s="21"/>
      <c r="AE11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2" s="21" t="e">
        <f>VLOOKUP(Costs9[[#This Row],[Country/Region]], [1]!Exchange_Tab[#Data], COLUMN([1]!Exchange_Tab[[#Headers],[2012]]), FALSE)</f>
        <v>#REF!</v>
      </c>
      <c r="AG112" s="22">
        <v>28.476429379006476</v>
      </c>
      <c r="AH112" s="21" t="str">
        <f>Costs9[Unit or period]</f>
        <v>per case</v>
      </c>
    </row>
    <row r="113" spans="2:34" ht="15.75" x14ac:dyDescent="0.25">
      <c r="B113" s="13">
        <v>14</v>
      </c>
      <c r="C113" s="14" t="str">
        <f>IF(Costs9[[#This Row],[Column3]]=D112, "  ",D113)</f>
        <v>Schizophrenia</v>
      </c>
      <c r="D113" s="15" t="s">
        <v>197</v>
      </c>
      <c r="E113" s="1" t="e">
        <f>VLOOKUP(Costs9[[#This Row],[ID '#]], [1]!Articles[#Data], COLUMN([1]!Articles[[#Headers],[Lead Author]]), FALSE)</f>
        <v>#REF!</v>
      </c>
      <c r="F113" s="1" t="e">
        <f>CONCATENATE(RIGHT(Costs9[Author1],(LEN(Costs9[Author1])-FIND(" ",Costs9[Author1])))," et al. (",Costs9[[#This Row],[Study Year]],")")</f>
        <v>#REF!</v>
      </c>
      <c r="G113" s="1" t="e">
        <f>IF(Costs9[Author]=F112, "  ",Costs9[Author])</f>
        <v>#REF!</v>
      </c>
      <c r="H113" s="1" t="e">
        <f>VLOOKUP(Costs9[[#This Row],[ID '#]], [1]!Articles[#Data], COLUMN([1]!Articles[[#Headers],[Study year]]), FALSE)</f>
        <v>#REF!</v>
      </c>
      <c r="I113" s="23" t="str">
        <f>Costs9[Intervention Original]&amp;": " &amp;Costs9[Unit]</f>
        <v>Drug Therapy: Typical antipsychotic drug</v>
      </c>
      <c r="J113" s="17" t="str">
        <f>IF(Costs9[Intervention_All]=I112, "   ",Costs9[Intervention_All])</f>
        <v>Drug Therapy: Typical antipsychotic drug</v>
      </c>
      <c r="K113" s="1" t="e">
        <f>VLOOKUP(Costs9[[#This Row],[ID '#]], [1]!Articles[#Data], COLUMN([1]!Articles[[#Headers],[Country/ region]]), FALSE)</f>
        <v>#REF!</v>
      </c>
      <c r="L113" s="1" t="s">
        <v>150</v>
      </c>
      <c r="M113" s="1" t="s">
        <v>123</v>
      </c>
      <c r="N113" s="1" t="s">
        <v>198</v>
      </c>
      <c r="O113" s="19">
        <v>0.39</v>
      </c>
      <c r="P113" s="1" t="s">
        <v>41</v>
      </c>
      <c r="Q113" s="20"/>
      <c r="R113" s="1"/>
      <c r="S113" s="12">
        <f>IF(NOT(ISBLANK(Costs9[[#This Row],[Conversion]])), Costs9[[#This Row],[Conversion]], Costs9[[#This Row],[Costs Presented]])</f>
        <v>0.39</v>
      </c>
      <c r="T113" s="1" t="str">
        <f>IF(NOT(ISBLANK(Costs9[[#This Row],[New Unit or Period]])), Costs9[[#This Row],[New Unit or Period]], Costs9[[#This Row],[Unit Presented]])</f>
        <v>per capita</v>
      </c>
      <c r="U113" s="1" t="e">
        <f>Costs9[Currency Country] &amp; "  (" &amp;Costs9[Currency Year] &amp; ")"</f>
        <v>#REF!</v>
      </c>
      <c r="V113" s="1" t="e">
        <f>VLOOKUP(Costs9[[#This Row],[ID '#]], [1]!Articles[#Data], COLUMN([1]!Articles[[#Headers],[Currency Country]]), FALSE)</f>
        <v>#REF!</v>
      </c>
      <c r="W113" s="1" t="e">
        <f>VLOOKUP(Costs9[[#This Row],[ID '#]], [1]!Articles[#Data], COLUMN([1]!Articles[[#Headers],[Currency Year]]), FALSE)</f>
        <v>#REF!</v>
      </c>
      <c r="X11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3" s="21" t="e">
        <f>Costs9[[#This Row],[Cost (unit changed if necessary)]]/Costs9[[#This Row],[Exchange Rate for US and Currency Country for Listed Year OR PPP if $Int]]</f>
        <v>#REF!</v>
      </c>
      <c r="Z113" s="21" t="e">
        <f>INDEX([1]!Exchange_Tab[#Data], MATCH(Costs9[[#This Row],[Country/Region]], [1]!Exchange_Tab[Country Name], 0), MATCH(Costs9[[#This Row],[Currency Year]], '[1]Exchange Rates'!$A$1:$BC$1, 0))</f>
        <v>#REF!</v>
      </c>
      <c r="AA113" s="21" t="e">
        <f>IF(Costs9[[#This Row],[Exchange Rate for US and Study Country for Listed Year]]*Costs9[[#This Row],[US Cost in Listed Year]]=0, NA(), Costs9[[#This Row],[US Cost in Listed Year]]*Costs9[[#This Row],[Exchange Rate for US and Study Country for Listed Year]])</f>
        <v>#REF!</v>
      </c>
      <c r="AB113" s="21" t="e">
        <f>VLOOKUP(Costs9[[#This Row],[Country/Region]], [1]!CPI_Tab[#Data], COLUMN([1]!CPI_Tab[[#Headers],[2012]]), FALSE)</f>
        <v>#REF!</v>
      </c>
      <c r="AC113" s="21" t="e">
        <f>INDEX([1]!CPI_Tab[#Data], MATCH(Costs9[[#This Row],[Country/Region]], [1]!CPI_Tab[Country], FALSE), MATCH(Costs9[[#This Row],[Currency Year]], [1]CPI!$A$2:$Q$2, FALSE))</f>
        <v>#REF!</v>
      </c>
      <c r="AD113" s="21"/>
      <c r="AE11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3" s="21" t="e">
        <f>VLOOKUP(Costs9[[#This Row],[Country/Region]], [1]!Exchange_Tab[#Data], COLUMN([1]!Exchange_Tab[[#Headers],[2012]]), FALSE)</f>
        <v>#REF!</v>
      </c>
      <c r="AG113" s="22">
        <v>1.0532600419740468</v>
      </c>
      <c r="AH113" s="21" t="str">
        <f>Costs9[Unit or period]</f>
        <v>per capita</v>
      </c>
    </row>
    <row r="114" spans="2:34" ht="15.75" x14ac:dyDescent="0.25">
      <c r="B114" s="13">
        <v>14</v>
      </c>
      <c r="C114" s="14" t="str">
        <f>IF(Costs9[[#This Row],[Column3]]=D113, "  ",D114)</f>
        <v xml:space="preserve">  </v>
      </c>
      <c r="D114" s="15" t="s">
        <v>197</v>
      </c>
      <c r="E114" s="1" t="e">
        <f>VLOOKUP(Costs9[[#This Row],[ID '#]], [1]!Articles[#Data], COLUMN([1]!Articles[[#Headers],[Lead Author]]), FALSE)</f>
        <v>#REF!</v>
      </c>
      <c r="F114" s="1" t="e">
        <f>CONCATENATE(RIGHT(Costs9[Author1],(LEN(Costs9[Author1])-FIND(" ",Costs9[Author1])))," et al. (",Costs9[[#This Row],[Study Year]],")")</f>
        <v>#REF!</v>
      </c>
      <c r="G114" s="1" t="e">
        <f>IF(Costs9[Author]=F113, "  ",Costs9[Author])</f>
        <v>#REF!</v>
      </c>
      <c r="H114" s="1" t="e">
        <f>VLOOKUP(Costs9[[#This Row],[ID '#]], [1]!Articles[#Data], COLUMN([1]!Articles[[#Headers],[Study year]]), FALSE)</f>
        <v>#REF!</v>
      </c>
      <c r="I114" s="23" t="str">
        <f>Costs9[Intervention Original]&amp;": " &amp;Costs9[Unit]</f>
        <v>Drug Therapy: Newer (atypical) antipsychotic drug</v>
      </c>
      <c r="J114" s="17" t="str">
        <f>IF(Costs9[Intervention_All]=I113, "   ",Costs9[Intervention_All])</f>
        <v>Drug Therapy: Newer (atypical) antipsychotic drug</v>
      </c>
      <c r="K114" s="1" t="e">
        <f>VLOOKUP(Costs9[[#This Row],[ID '#]], [1]!Articles[#Data], COLUMN([1]!Articles[[#Headers],[Country/ region]]), FALSE)</f>
        <v>#REF!</v>
      </c>
      <c r="L114" s="1" t="s">
        <v>150</v>
      </c>
      <c r="M114" s="1" t="s">
        <v>123</v>
      </c>
      <c r="N114" s="1" t="s">
        <v>199</v>
      </c>
      <c r="O114" s="19">
        <v>10.67</v>
      </c>
      <c r="P114" s="1" t="s">
        <v>41</v>
      </c>
      <c r="Q114" s="20"/>
      <c r="R114" s="1"/>
      <c r="S114" s="12">
        <f>IF(NOT(ISBLANK(Costs9[[#This Row],[Conversion]])), Costs9[[#This Row],[Conversion]], Costs9[[#This Row],[Costs Presented]])</f>
        <v>10.67</v>
      </c>
      <c r="T114" s="1" t="str">
        <f>IF(NOT(ISBLANK(Costs9[[#This Row],[New Unit or Period]])), Costs9[[#This Row],[New Unit or Period]], Costs9[[#This Row],[Unit Presented]])</f>
        <v>per capita</v>
      </c>
      <c r="U114" s="1" t="e">
        <f>Costs9[Currency Country] &amp; "  (" &amp;Costs9[Currency Year] &amp; ")"</f>
        <v>#REF!</v>
      </c>
      <c r="V114" s="1" t="e">
        <f>VLOOKUP(Costs9[[#This Row],[ID '#]], [1]!Articles[#Data], COLUMN([1]!Articles[[#Headers],[Currency Country]]), FALSE)</f>
        <v>#REF!</v>
      </c>
      <c r="W114" s="1" t="e">
        <f>VLOOKUP(Costs9[[#This Row],[ID '#]], [1]!Articles[#Data], COLUMN([1]!Articles[[#Headers],[Currency Year]]), FALSE)</f>
        <v>#REF!</v>
      </c>
      <c r="X11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4" s="21" t="e">
        <f>Costs9[[#This Row],[Cost (unit changed if necessary)]]/Costs9[[#This Row],[Exchange Rate for US and Currency Country for Listed Year OR PPP if $Int]]</f>
        <v>#REF!</v>
      </c>
      <c r="Z114" s="21" t="e">
        <f>INDEX([1]!Exchange_Tab[#Data], MATCH(Costs9[[#This Row],[Country/Region]], [1]!Exchange_Tab[Country Name], 0), MATCH(Costs9[[#This Row],[Currency Year]], '[1]Exchange Rates'!$A$1:$BC$1, 0))</f>
        <v>#REF!</v>
      </c>
      <c r="AA114" s="21" t="e">
        <f>IF(Costs9[[#This Row],[Exchange Rate for US and Study Country for Listed Year]]*Costs9[[#This Row],[US Cost in Listed Year]]=0, NA(), Costs9[[#This Row],[US Cost in Listed Year]]*Costs9[[#This Row],[Exchange Rate for US and Study Country for Listed Year]])</f>
        <v>#REF!</v>
      </c>
      <c r="AB114" s="21" t="e">
        <f>VLOOKUP(Costs9[[#This Row],[Country/Region]], [1]!CPI_Tab[#Data], COLUMN([1]!CPI_Tab[[#Headers],[2012]]), FALSE)</f>
        <v>#REF!</v>
      </c>
      <c r="AC114" s="21" t="e">
        <f>INDEX([1]!CPI_Tab[#Data], MATCH(Costs9[[#This Row],[Country/Region]], [1]!CPI_Tab[Country], FALSE), MATCH(Costs9[[#This Row],[Currency Year]], [1]CPI!$A$2:$Q$2, FALSE))</f>
        <v>#REF!</v>
      </c>
      <c r="AD114" s="21"/>
      <c r="AE11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4" s="21" t="e">
        <f>VLOOKUP(Costs9[[#This Row],[Country/Region]], [1]!Exchange_Tab[#Data], COLUMN([1]!Exchange_Tab[[#Headers],[2012]]), FALSE)</f>
        <v>#REF!</v>
      </c>
      <c r="AG114" s="22">
        <v>28.816114481700204</v>
      </c>
      <c r="AH114" s="21" t="str">
        <f>Costs9[Unit or period]</f>
        <v>per capita</v>
      </c>
    </row>
    <row r="115" spans="2:34" ht="31.5" x14ac:dyDescent="0.25">
      <c r="B115" s="13">
        <v>14</v>
      </c>
      <c r="C115" s="14" t="str">
        <f>IF(Costs9[[#This Row],[Column3]]=D114, "  ",D115)</f>
        <v xml:space="preserve">  </v>
      </c>
      <c r="D115" s="15" t="s">
        <v>197</v>
      </c>
      <c r="E115" s="1" t="e">
        <f>VLOOKUP(Costs9[[#This Row],[ID '#]], [1]!Articles[#Data], COLUMN([1]!Articles[[#Headers],[Lead Author]]), FALSE)</f>
        <v>#REF!</v>
      </c>
      <c r="F115" s="1" t="e">
        <f>CONCATENATE(RIGHT(Costs9[Author1],(LEN(Costs9[Author1])-FIND(" ",Costs9[Author1])))," et al. (",Costs9[[#This Row],[Study Year]],")")</f>
        <v>#REF!</v>
      </c>
      <c r="G115" s="1" t="e">
        <f>IF(Costs9[Author]=F114, "  ",Costs9[Author])</f>
        <v>#REF!</v>
      </c>
      <c r="H115" s="1" t="e">
        <f>VLOOKUP(Costs9[[#This Row],[ID '#]], [1]!Articles[#Data], COLUMN([1]!Articles[[#Headers],[Study year]]), FALSE)</f>
        <v>#REF!</v>
      </c>
      <c r="I115" s="23" t="str">
        <f>Costs9[Intervention Original]&amp;": " &amp;Costs9[Unit]</f>
        <v>Drug Therapy and Psychosocial treatment: Typical antipsychotic drug and psychosocial treatment</v>
      </c>
      <c r="J115" s="17" t="str">
        <f>IF(Costs9[Intervention_All]=I114, "   ",Costs9[Intervention_All])</f>
        <v>Drug Therapy and Psychosocial treatment: Typical antipsychotic drug and psychosocial treatment</v>
      </c>
      <c r="K115" s="1" t="e">
        <f>VLOOKUP(Costs9[[#This Row],[ID '#]], [1]!Articles[#Data], COLUMN([1]!Articles[[#Headers],[Country/ region]]), FALSE)</f>
        <v>#REF!</v>
      </c>
      <c r="L115" s="1" t="s">
        <v>150</v>
      </c>
      <c r="M115" s="1" t="s">
        <v>200</v>
      </c>
      <c r="N115" s="1" t="s">
        <v>201</v>
      </c>
      <c r="O115" s="19">
        <v>0.4</v>
      </c>
      <c r="P115" s="1" t="s">
        <v>41</v>
      </c>
      <c r="Q115" s="20"/>
      <c r="R115" s="1"/>
      <c r="S115" s="12">
        <f>IF(NOT(ISBLANK(Costs9[[#This Row],[Conversion]])), Costs9[[#This Row],[Conversion]], Costs9[[#This Row],[Costs Presented]])</f>
        <v>0.4</v>
      </c>
      <c r="T115" s="1" t="str">
        <f>IF(NOT(ISBLANK(Costs9[[#This Row],[New Unit or Period]])), Costs9[[#This Row],[New Unit or Period]], Costs9[[#This Row],[Unit Presented]])</f>
        <v>per capita</v>
      </c>
      <c r="U115" s="1" t="e">
        <f>Costs9[Currency Country] &amp; "  (" &amp;Costs9[Currency Year] &amp; ")"</f>
        <v>#REF!</v>
      </c>
      <c r="V115" s="1" t="e">
        <f>VLOOKUP(Costs9[[#This Row],[ID '#]], [1]!Articles[#Data], COLUMN([1]!Articles[[#Headers],[Currency Country]]), FALSE)</f>
        <v>#REF!</v>
      </c>
      <c r="W115" s="1" t="e">
        <f>VLOOKUP(Costs9[[#This Row],[ID '#]], [1]!Articles[#Data], COLUMN([1]!Articles[[#Headers],[Currency Year]]), FALSE)</f>
        <v>#REF!</v>
      </c>
      <c r="X11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5" s="21" t="e">
        <f>Costs9[[#This Row],[Cost (unit changed if necessary)]]/Costs9[[#This Row],[Exchange Rate for US and Currency Country for Listed Year OR PPP if $Int]]</f>
        <v>#REF!</v>
      </c>
      <c r="Z115" s="21" t="e">
        <f>INDEX([1]!Exchange_Tab[#Data], MATCH(Costs9[[#This Row],[Country/Region]], [1]!Exchange_Tab[Country Name], 0), MATCH(Costs9[[#This Row],[Currency Year]], '[1]Exchange Rates'!$A$1:$BC$1, 0))</f>
        <v>#REF!</v>
      </c>
      <c r="AA115" s="21" t="e">
        <f>IF(Costs9[[#This Row],[Exchange Rate for US and Study Country for Listed Year]]*Costs9[[#This Row],[US Cost in Listed Year]]=0, NA(), Costs9[[#This Row],[US Cost in Listed Year]]*Costs9[[#This Row],[Exchange Rate for US and Study Country for Listed Year]])</f>
        <v>#REF!</v>
      </c>
      <c r="AB115" s="21" t="e">
        <f>VLOOKUP(Costs9[[#This Row],[Country/Region]], [1]!CPI_Tab[#Data], COLUMN([1]!CPI_Tab[[#Headers],[2012]]), FALSE)</f>
        <v>#REF!</v>
      </c>
      <c r="AC115" s="21" t="e">
        <f>INDEX([1]!CPI_Tab[#Data], MATCH(Costs9[[#This Row],[Country/Region]], [1]!CPI_Tab[Country], FALSE), MATCH(Costs9[[#This Row],[Currency Year]], [1]CPI!$A$2:$Q$2, FALSE))</f>
        <v>#REF!</v>
      </c>
      <c r="AD115" s="21"/>
      <c r="AE11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5" s="21" t="e">
        <f>VLOOKUP(Costs9[[#This Row],[Country/Region]], [1]!Exchange_Tab[#Data], COLUMN([1]!Exchange_Tab[[#Headers],[2012]]), FALSE)</f>
        <v>#REF!</v>
      </c>
      <c r="AG115" s="22">
        <v>1.0802667097169711</v>
      </c>
      <c r="AH115" s="21" t="str">
        <f>Costs9[Unit or period]</f>
        <v>per capita</v>
      </c>
    </row>
    <row r="116" spans="2:34" ht="47.25" x14ac:dyDescent="0.25">
      <c r="B116" s="13">
        <v>14</v>
      </c>
      <c r="C116" s="14" t="str">
        <f>IF(Costs9[[#This Row],[Column3]]=D115, "  ",D116)</f>
        <v xml:space="preserve">  </v>
      </c>
      <c r="D116" s="15" t="s">
        <v>197</v>
      </c>
      <c r="E116" s="1" t="e">
        <f>VLOOKUP(Costs9[[#This Row],[ID '#]], [1]!Articles[#Data], COLUMN([1]!Articles[[#Headers],[Lead Author]]), FALSE)</f>
        <v>#REF!</v>
      </c>
      <c r="F116" s="1" t="e">
        <f>CONCATENATE(RIGHT(Costs9[Author1],(LEN(Costs9[Author1])-FIND(" ",Costs9[Author1])))," et al. (",Costs9[[#This Row],[Study Year]],")")</f>
        <v>#REF!</v>
      </c>
      <c r="G116" s="1" t="e">
        <f>IF(Costs9[Author]=F115, "  ",Costs9[Author])</f>
        <v>#REF!</v>
      </c>
      <c r="H116" s="1" t="e">
        <f>VLOOKUP(Costs9[[#This Row],[ID '#]], [1]!Articles[#Data], COLUMN([1]!Articles[[#Headers],[Study year]]), FALSE)</f>
        <v>#REF!</v>
      </c>
      <c r="I116" s="23" t="str">
        <f>Costs9[Intervention Original]&amp;": " &amp;Costs9[Unit]</f>
        <v>Drug Therapy and Psychosocial treatment: Newer (atypical) antipsychotic drug and psychosocial treatment</v>
      </c>
      <c r="J116" s="17" t="str">
        <f>IF(Costs9[Intervention_All]=I115, "   ",Costs9[Intervention_All])</f>
        <v>Drug Therapy and Psychosocial treatment: Newer (atypical) antipsychotic drug and psychosocial treatment</v>
      </c>
      <c r="K116" s="1" t="e">
        <f>VLOOKUP(Costs9[[#This Row],[ID '#]], [1]!Articles[#Data], COLUMN([1]!Articles[[#Headers],[Country/ region]]), FALSE)</f>
        <v>#REF!</v>
      </c>
      <c r="L116" s="1" t="s">
        <v>150</v>
      </c>
      <c r="M116" s="1" t="s">
        <v>200</v>
      </c>
      <c r="N116" s="1" t="s">
        <v>202</v>
      </c>
      <c r="O116" s="19">
        <v>10.7</v>
      </c>
      <c r="P116" s="1" t="s">
        <v>41</v>
      </c>
      <c r="Q116" s="20"/>
      <c r="R116" s="1"/>
      <c r="S116" s="12">
        <f>IF(NOT(ISBLANK(Costs9[[#This Row],[Conversion]])), Costs9[[#This Row],[Conversion]], Costs9[[#This Row],[Costs Presented]])</f>
        <v>10.7</v>
      </c>
      <c r="T116" s="1" t="str">
        <f>IF(NOT(ISBLANK(Costs9[[#This Row],[New Unit or Period]])), Costs9[[#This Row],[New Unit or Period]], Costs9[[#This Row],[Unit Presented]])</f>
        <v>per capita</v>
      </c>
      <c r="U116" s="1" t="e">
        <f>Costs9[Currency Country] &amp; "  (" &amp;Costs9[Currency Year] &amp; ")"</f>
        <v>#REF!</v>
      </c>
      <c r="V116" s="1" t="e">
        <f>VLOOKUP(Costs9[[#This Row],[ID '#]], [1]!Articles[#Data], COLUMN([1]!Articles[[#Headers],[Currency Country]]), FALSE)</f>
        <v>#REF!</v>
      </c>
      <c r="W116" s="1" t="e">
        <f>VLOOKUP(Costs9[[#This Row],[ID '#]], [1]!Articles[#Data], COLUMN([1]!Articles[[#Headers],[Currency Year]]), FALSE)</f>
        <v>#REF!</v>
      </c>
      <c r="X11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6" s="21" t="e">
        <f>Costs9[[#This Row],[Cost (unit changed if necessary)]]/Costs9[[#This Row],[Exchange Rate for US and Currency Country for Listed Year OR PPP if $Int]]</f>
        <v>#REF!</v>
      </c>
      <c r="Z116" s="21" t="e">
        <f>INDEX([1]!Exchange_Tab[#Data], MATCH(Costs9[[#This Row],[Country/Region]], [1]!Exchange_Tab[Country Name], 0), MATCH(Costs9[[#This Row],[Currency Year]], '[1]Exchange Rates'!$A$1:$BC$1, 0))</f>
        <v>#REF!</v>
      </c>
      <c r="AA116" s="21" t="e">
        <f>IF(Costs9[[#This Row],[Exchange Rate for US and Study Country for Listed Year]]*Costs9[[#This Row],[US Cost in Listed Year]]=0, NA(), Costs9[[#This Row],[US Cost in Listed Year]]*Costs9[[#This Row],[Exchange Rate for US and Study Country for Listed Year]])</f>
        <v>#REF!</v>
      </c>
      <c r="AB116" s="21" t="e">
        <f>VLOOKUP(Costs9[[#This Row],[Country/Region]], [1]!CPI_Tab[#Data], COLUMN([1]!CPI_Tab[[#Headers],[2012]]), FALSE)</f>
        <v>#REF!</v>
      </c>
      <c r="AC116" s="21" t="e">
        <f>INDEX([1]!CPI_Tab[#Data], MATCH(Costs9[[#This Row],[Country/Region]], [1]!CPI_Tab[Country], FALSE), MATCH(Costs9[[#This Row],[Currency Year]], [1]CPI!$A$2:$Q$2, FALSE))</f>
        <v>#REF!</v>
      </c>
      <c r="AD116" s="21"/>
      <c r="AE11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6" s="21" t="e">
        <f>VLOOKUP(Costs9[[#This Row],[Country/Region]], [1]!Exchange_Tab[#Data], COLUMN([1]!Exchange_Tab[[#Headers],[2012]]), FALSE)</f>
        <v>#REF!</v>
      </c>
      <c r="AG116" s="22">
        <v>28.897134484928973</v>
      </c>
      <c r="AH116" s="21" t="str">
        <f>Costs9[Unit or period]</f>
        <v>per capita</v>
      </c>
    </row>
    <row r="117" spans="2:34" ht="15.75" x14ac:dyDescent="0.25">
      <c r="B117" s="13">
        <v>14</v>
      </c>
      <c r="C117" s="14" t="str">
        <f>IF(Costs9[[#This Row],[Column3]]=D116, "  ",D117)</f>
        <v xml:space="preserve">  </v>
      </c>
      <c r="D117" s="15" t="s">
        <v>197</v>
      </c>
      <c r="E117" s="1" t="e">
        <f>VLOOKUP(Costs9[[#This Row],[ID '#]], [1]!Articles[#Data], COLUMN([1]!Articles[[#Headers],[Lead Author]]), FALSE)</f>
        <v>#REF!</v>
      </c>
      <c r="F117" s="1" t="e">
        <f>CONCATENATE(RIGHT(Costs9[Author1],(LEN(Costs9[Author1])-FIND(" ",Costs9[Author1])))," et al. (",Costs9[[#This Row],[Study Year]],")")</f>
        <v>#REF!</v>
      </c>
      <c r="G117" s="1" t="e">
        <f>IF(Costs9[Author]=F116, "  ",Costs9[Author])</f>
        <v>#REF!</v>
      </c>
      <c r="H117" s="1" t="e">
        <f>VLOOKUP(Costs9[[#This Row],[ID '#]], [1]!Articles[#Data], COLUMN([1]!Articles[[#Headers],[Study year]]), FALSE)</f>
        <v>#REF!</v>
      </c>
      <c r="I117" s="23" t="str">
        <f>Costs9[Intervention Original]&amp;": " &amp;Costs9[Unit]</f>
        <v>Drug Therapy: Typical antipsychotic drug</v>
      </c>
      <c r="J117" s="17" t="str">
        <f>IF(Costs9[Intervention_All]=I116, "   ",Costs9[Intervention_All])</f>
        <v>Drug Therapy: Typical antipsychotic drug</v>
      </c>
      <c r="K117" s="1" t="e">
        <f>VLOOKUP(Costs9[[#This Row],[ID '#]], [1]!Articles[#Data], COLUMN([1]!Articles[[#Headers],[Country/ region]]), FALSE)</f>
        <v>#REF!</v>
      </c>
      <c r="L117" s="1" t="s">
        <v>195</v>
      </c>
      <c r="M117" s="1" t="s">
        <v>123</v>
      </c>
      <c r="N117" s="1" t="s">
        <v>198</v>
      </c>
      <c r="O117" s="19">
        <v>0.56999999999999995</v>
      </c>
      <c r="P117" s="1" t="s">
        <v>41</v>
      </c>
      <c r="Q117" s="20"/>
      <c r="R117" s="1"/>
      <c r="S117" s="12">
        <f>IF(NOT(ISBLANK(Costs9[[#This Row],[Conversion]])), Costs9[[#This Row],[Conversion]], Costs9[[#This Row],[Costs Presented]])</f>
        <v>0.56999999999999995</v>
      </c>
      <c r="T117" s="1" t="str">
        <f>IF(NOT(ISBLANK(Costs9[[#This Row],[New Unit or Period]])), Costs9[[#This Row],[New Unit or Period]], Costs9[[#This Row],[Unit Presented]])</f>
        <v>per capita</v>
      </c>
      <c r="U117" s="1" t="e">
        <f>Costs9[Currency Country] &amp; "  (" &amp;Costs9[Currency Year] &amp; ")"</f>
        <v>#REF!</v>
      </c>
      <c r="V117" s="1" t="e">
        <f>VLOOKUP(Costs9[[#This Row],[ID '#]], [1]!Articles[#Data], COLUMN([1]!Articles[[#Headers],[Currency Country]]), FALSE)</f>
        <v>#REF!</v>
      </c>
      <c r="W117" s="1" t="e">
        <f>VLOOKUP(Costs9[[#This Row],[ID '#]], [1]!Articles[#Data], COLUMN([1]!Articles[[#Headers],[Currency Year]]), FALSE)</f>
        <v>#REF!</v>
      </c>
      <c r="X11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7" s="21" t="e">
        <f>Costs9[[#This Row],[Cost (unit changed if necessary)]]/Costs9[[#This Row],[Exchange Rate for US and Currency Country for Listed Year OR PPP if $Int]]</f>
        <v>#REF!</v>
      </c>
      <c r="Z117" s="21" t="e">
        <f>INDEX([1]!Exchange_Tab[#Data], MATCH(Costs9[[#This Row],[Country/Region]], [1]!Exchange_Tab[Country Name], 0), MATCH(Costs9[[#This Row],[Currency Year]], '[1]Exchange Rates'!$A$1:$BC$1, 0))</f>
        <v>#REF!</v>
      </c>
      <c r="AA117" s="21" t="e">
        <f>IF(Costs9[[#This Row],[Exchange Rate for US and Study Country for Listed Year]]*Costs9[[#This Row],[US Cost in Listed Year]]=0, NA(), Costs9[[#This Row],[US Cost in Listed Year]]*Costs9[[#This Row],[Exchange Rate for US and Study Country for Listed Year]])</f>
        <v>#REF!</v>
      </c>
      <c r="AB117" s="21" t="e">
        <f>VLOOKUP(Costs9[[#This Row],[Country/Region]], [1]!CPI_Tab[#Data], COLUMN([1]!CPI_Tab[[#Headers],[2012]]), FALSE)</f>
        <v>#REF!</v>
      </c>
      <c r="AC117" s="21" t="e">
        <f>INDEX([1]!CPI_Tab[#Data], MATCH(Costs9[[#This Row],[Country/Region]], [1]!CPI_Tab[Country], FALSE), MATCH(Costs9[[#This Row],[Currency Year]], [1]CPI!$A$2:$Q$2, FALSE))</f>
        <v>#REF!</v>
      </c>
      <c r="AD117" s="21"/>
      <c r="AE11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7" s="21" t="e">
        <f>VLOOKUP(Costs9[[#This Row],[Country/Region]], [1]!Exchange_Tab[#Data], COLUMN([1]!Exchange_Tab[[#Headers],[2012]]), FALSE)</f>
        <v>#REF!</v>
      </c>
      <c r="AG117" s="22">
        <v>1.0821604065274764</v>
      </c>
      <c r="AH117" s="21" t="str">
        <f>Costs9[Unit or period]</f>
        <v>per capita</v>
      </c>
    </row>
    <row r="118" spans="2:34" ht="15.75" x14ac:dyDescent="0.25">
      <c r="B118" s="13">
        <v>14</v>
      </c>
      <c r="C118" s="14" t="str">
        <f>IF(Costs9[[#This Row],[Column3]]=D117, "  ",D118)</f>
        <v xml:space="preserve">  </v>
      </c>
      <c r="D118" s="15" t="s">
        <v>197</v>
      </c>
      <c r="E118" s="1" t="e">
        <f>VLOOKUP(Costs9[[#This Row],[ID '#]], [1]!Articles[#Data], COLUMN([1]!Articles[[#Headers],[Lead Author]]), FALSE)</f>
        <v>#REF!</v>
      </c>
      <c r="F118" s="1" t="e">
        <f>CONCATENATE(RIGHT(Costs9[Author1],(LEN(Costs9[Author1])-FIND(" ",Costs9[Author1])))," et al. (",Costs9[[#This Row],[Study Year]],")")</f>
        <v>#REF!</v>
      </c>
      <c r="G118" s="1" t="e">
        <f>IF(Costs9[Author]=F117, "  ",Costs9[Author])</f>
        <v>#REF!</v>
      </c>
      <c r="H118" s="1" t="e">
        <f>VLOOKUP(Costs9[[#This Row],[ID '#]], [1]!Articles[#Data], COLUMN([1]!Articles[[#Headers],[Study year]]), FALSE)</f>
        <v>#REF!</v>
      </c>
      <c r="I118" s="23" t="str">
        <f>Costs9[Intervention Original]&amp;": " &amp;Costs9[Unit]</f>
        <v>Drug Therapy: Newer (atypical) antipsychotic drug</v>
      </c>
      <c r="J118" s="17" t="str">
        <f>IF(Costs9[Intervention_All]=I117, "   ",Costs9[Intervention_All])</f>
        <v>Drug Therapy: Newer (atypical) antipsychotic drug</v>
      </c>
      <c r="K118" s="1" t="e">
        <f>VLOOKUP(Costs9[[#This Row],[ID '#]], [1]!Articles[#Data], COLUMN([1]!Articles[[#Headers],[Country/ region]]), FALSE)</f>
        <v>#REF!</v>
      </c>
      <c r="L118" s="1" t="s">
        <v>195</v>
      </c>
      <c r="M118" s="1" t="s">
        <v>123</v>
      </c>
      <c r="N118" s="1" t="s">
        <v>199</v>
      </c>
      <c r="O118" s="19">
        <v>1.37</v>
      </c>
      <c r="P118" s="1" t="s">
        <v>41</v>
      </c>
      <c r="Q118" s="20"/>
      <c r="R118" s="1"/>
      <c r="S118" s="12">
        <f>IF(NOT(ISBLANK(Costs9[[#This Row],[Conversion]])), Costs9[[#This Row],[Conversion]], Costs9[[#This Row],[Costs Presented]])</f>
        <v>1.37</v>
      </c>
      <c r="T118" s="1" t="str">
        <f>IF(NOT(ISBLANK(Costs9[[#This Row],[New Unit or Period]])), Costs9[[#This Row],[New Unit or Period]], Costs9[[#This Row],[Unit Presented]])</f>
        <v>per capita</v>
      </c>
      <c r="U118" s="1" t="e">
        <f>Costs9[Currency Country] &amp; "  (" &amp;Costs9[Currency Year] &amp; ")"</f>
        <v>#REF!</v>
      </c>
      <c r="V118" s="1" t="e">
        <f>VLOOKUP(Costs9[[#This Row],[ID '#]], [1]!Articles[#Data], COLUMN([1]!Articles[[#Headers],[Currency Country]]), FALSE)</f>
        <v>#REF!</v>
      </c>
      <c r="W118" s="1" t="e">
        <f>VLOOKUP(Costs9[[#This Row],[ID '#]], [1]!Articles[#Data], COLUMN([1]!Articles[[#Headers],[Currency Year]]), FALSE)</f>
        <v>#REF!</v>
      </c>
      <c r="X11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8" s="21" t="e">
        <f>Costs9[[#This Row],[Cost (unit changed if necessary)]]/Costs9[[#This Row],[Exchange Rate for US and Currency Country for Listed Year OR PPP if $Int]]</f>
        <v>#REF!</v>
      </c>
      <c r="Z118" s="21" t="e">
        <f>INDEX([1]!Exchange_Tab[#Data], MATCH(Costs9[[#This Row],[Country/Region]], [1]!Exchange_Tab[Country Name], 0), MATCH(Costs9[[#This Row],[Currency Year]], '[1]Exchange Rates'!$A$1:$BC$1, 0))</f>
        <v>#REF!</v>
      </c>
      <c r="AA118" s="21" t="e">
        <f>IF(Costs9[[#This Row],[Exchange Rate for US and Study Country for Listed Year]]*Costs9[[#This Row],[US Cost in Listed Year]]=0, NA(), Costs9[[#This Row],[US Cost in Listed Year]]*Costs9[[#This Row],[Exchange Rate for US and Study Country for Listed Year]])</f>
        <v>#REF!</v>
      </c>
      <c r="AB118" s="21" t="e">
        <f>VLOOKUP(Costs9[[#This Row],[Country/Region]], [1]!CPI_Tab[#Data], COLUMN([1]!CPI_Tab[[#Headers],[2012]]), FALSE)</f>
        <v>#REF!</v>
      </c>
      <c r="AC118" s="21" t="e">
        <f>INDEX([1]!CPI_Tab[#Data], MATCH(Costs9[[#This Row],[Country/Region]], [1]!CPI_Tab[Country], FALSE), MATCH(Costs9[[#This Row],[Currency Year]], [1]CPI!$A$2:$Q$2, FALSE))</f>
        <v>#REF!</v>
      </c>
      <c r="AD118" s="21"/>
      <c r="AE11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8" s="21" t="e">
        <f>VLOOKUP(Costs9[[#This Row],[Country/Region]], [1]!Exchange_Tab[#Data], COLUMN([1]!Exchange_Tab[[#Headers],[2012]]), FALSE)</f>
        <v>#REF!</v>
      </c>
      <c r="AG118" s="22">
        <v>2.600982029723935</v>
      </c>
      <c r="AH118" s="21" t="str">
        <f>Costs9[Unit or period]</f>
        <v>per capita</v>
      </c>
    </row>
    <row r="119" spans="2:34" ht="31.5" x14ac:dyDescent="0.25">
      <c r="B119" s="13">
        <v>14</v>
      </c>
      <c r="C119" s="14" t="str">
        <f>IF(Costs9[[#This Row],[Column3]]=D118, "  ",D119)</f>
        <v xml:space="preserve">  </v>
      </c>
      <c r="D119" s="15" t="s">
        <v>197</v>
      </c>
      <c r="E119" s="1" t="e">
        <f>VLOOKUP(Costs9[[#This Row],[ID '#]], [1]!Articles[#Data], COLUMN([1]!Articles[[#Headers],[Lead Author]]), FALSE)</f>
        <v>#REF!</v>
      </c>
      <c r="F119" s="1" t="e">
        <f>CONCATENATE(RIGHT(Costs9[Author1],(LEN(Costs9[Author1])-FIND(" ",Costs9[Author1])))," et al. (",Costs9[[#This Row],[Study Year]],")")</f>
        <v>#REF!</v>
      </c>
      <c r="G119" s="1" t="e">
        <f>IF(Costs9[Author]=F118, "  ",Costs9[Author])</f>
        <v>#REF!</v>
      </c>
      <c r="H119" s="1" t="e">
        <f>VLOOKUP(Costs9[[#This Row],[ID '#]], [1]!Articles[#Data], COLUMN([1]!Articles[[#Headers],[Study year]]), FALSE)</f>
        <v>#REF!</v>
      </c>
      <c r="I119" s="23" t="str">
        <f>Costs9[Intervention Original]&amp;": " &amp;Costs9[Unit]</f>
        <v>Drug Therapy and Psychosocial treatment: Typical antipsychotic drug and psychosocial treatment</v>
      </c>
      <c r="J119" s="17" t="str">
        <f>IF(Costs9[Intervention_All]=I118, "   ",Costs9[Intervention_All])</f>
        <v>Drug Therapy and Psychosocial treatment: Typical antipsychotic drug and psychosocial treatment</v>
      </c>
      <c r="K119" s="1" t="e">
        <f>VLOOKUP(Costs9[[#This Row],[ID '#]], [1]!Articles[#Data], COLUMN([1]!Articles[[#Headers],[Country/ region]]), FALSE)</f>
        <v>#REF!</v>
      </c>
      <c r="L119" s="1" t="s">
        <v>195</v>
      </c>
      <c r="M119" s="1" t="s">
        <v>200</v>
      </c>
      <c r="N119" s="1" t="s">
        <v>201</v>
      </c>
      <c r="O119" s="19">
        <v>1.1200000000000001</v>
      </c>
      <c r="P119" s="1" t="s">
        <v>41</v>
      </c>
      <c r="Q119" s="20"/>
      <c r="R119" s="1"/>
      <c r="S119" s="12">
        <f>IF(NOT(ISBLANK(Costs9[[#This Row],[Conversion]])), Costs9[[#This Row],[Conversion]], Costs9[[#This Row],[Costs Presented]])</f>
        <v>1.1200000000000001</v>
      </c>
      <c r="T119" s="1" t="str">
        <f>IF(NOT(ISBLANK(Costs9[[#This Row],[New Unit or Period]])), Costs9[[#This Row],[New Unit or Period]], Costs9[[#This Row],[Unit Presented]])</f>
        <v>per capita</v>
      </c>
      <c r="U119" s="1" t="e">
        <f>Costs9[Currency Country] &amp; "  (" &amp;Costs9[Currency Year] &amp; ")"</f>
        <v>#REF!</v>
      </c>
      <c r="V119" s="1" t="e">
        <f>VLOOKUP(Costs9[[#This Row],[ID '#]], [1]!Articles[#Data], COLUMN([1]!Articles[[#Headers],[Currency Country]]), FALSE)</f>
        <v>#REF!</v>
      </c>
      <c r="W119" s="1" t="e">
        <f>VLOOKUP(Costs9[[#This Row],[ID '#]], [1]!Articles[#Data], COLUMN([1]!Articles[[#Headers],[Currency Year]]), FALSE)</f>
        <v>#REF!</v>
      </c>
      <c r="X11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19" s="21" t="e">
        <f>Costs9[[#This Row],[Cost (unit changed if necessary)]]/Costs9[[#This Row],[Exchange Rate for US and Currency Country for Listed Year OR PPP if $Int]]</f>
        <v>#REF!</v>
      </c>
      <c r="Z119" s="21" t="e">
        <f>INDEX([1]!Exchange_Tab[#Data], MATCH(Costs9[[#This Row],[Country/Region]], [1]!Exchange_Tab[Country Name], 0), MATCH(Costs9[[#This Row],[Currency Year]], '[1]Exchange Rates'!$A$1:$BC$1, 0))</f>
        <v>#REF!</v>
      </c>
      <c r="AA119" s="21" t="e">
        <f>IF(Costs9[[#This Row],[Exchange Rate for US and Study Country for Listed Year]]*Costs9[[#This Row],[US Cost in Listed Year]]=0, NA(), Costs9[[#This Row],[US Cost in Listed Year]]*Costs9[[#This Row],[Exchange Rate for US and Study Country for Listed Year]])</f>
        <v>#REF!</v>
      </c>
      <c r="AB119" s="21" t="e">
        <f>VLOOKUP(Costs9[[#This Row],[Country/Region]], [1]!CPI_Tab[#Data], COLUMN([1]!CPI_Tab[[#Headers],[2012]]), FALSE)</f>
        <v>#REF!</v>
      </c>
      <c r="AC119" s="21" t="e">
        <f>INDEX([1]!CPI_Tab[#Data], MATCH(Costs9[[#This Row],[Country/Region]], [1]!CPI_Tab[Country], FALSE), MATCH(Costs9[[#This Row],[Currency Year]], [1]CPI!$A$2:$Q$2, FALSE))</f>
        <v>#REF!</v>
      </c>
      <c r="AD119" s="21"/>
      <c r="AE11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19" s="21" t="e">
        <f>VLOOKUP(Costs9[[#This Row],[Country/Region]], [1]!Exchange_Tab[#Data], COLUMN([1]!Exchange_Tab[[#Headers],[2012]]), FALSE)</f>
        <v>#REF!</v>
      </c>
      <c r="AG119" s="22">
        <v>2.1263502724750416</v>
      </c>
      <c r="AH119" s="21" t="str">
        <f>Costs9[Unit or period]</f>
        <v>per capita</v>
      </c>
    </row>
    <row r="120" spans="2:34" ht="47.25" x14ac:dyDescent="0.25">
      <c r="B120" s="13">
        <v>14</v>
      </c>
      <c r="C120" s="14" t="str">
        <f>IF(Costs9[[#This Row],[Column3]]=D119, "  ",D120)</f>
        <v xml:space="preserve">  </v>
      </c>
      <c r="D120" s="15" t="s">
        <v>197</v>
      </c>
      <c r="E120" s="1" t="e">
        <f>VLOOKUP(Costs9[[#This Row],[ID '#]], [1]!Articles[#Data], COLUMN([1]!Articles[[#Headers],[Lead Author]]), FALSE)</f>
        <v>#REF!</v>
      </c>
      <c r="F120" s="1" t="e">
        <f>CONCATENATE(RIGHT(Costs9[Author1],(LEN(Costs9[Author1])-FIND(" ",Costs9[Author1])))," et al. (",Costs9[[#This Row],[Study Year]],")")</f>
        <v>#REF!</v>
      </c>
      <c r="G120" s="1" t="e">
        <f>IF(Costs9[Author]=F119, "  ",Costs9[Author])</f>
        <v>#REF!</v>
      </c>
      <c r="H120" s="1" t="e">
        <f>VLOOKUP(Costs9[[#This Row],[ID '#]], [1]!Articles[#Data], COLUMN([1]!Articles[[#Headers],[Study year]]), FALSE)</f>
        <v>#REF!</v>
      </c>
      <c r="I120" s="23" t="str">
        <f>Costs9[Intervention Original]&amp;": " &amp;Costs9[Unit]</f>
        <v>Drug Therapy and Psychosocial treatment: Newer (atypical) antipsychotic drug and psychosocial treatment</v>
      </c>
      <c r="J120" s="17" t="str">
        <f>IF(Costs9[Intervention_All]=I119, "   ",Costs9[Intervention_All])</f>
        <v>Drug Therapy and Psychosocial treatment: Newer (atypical) antipsychotic drug and psychosocial treatment</v>
      </c>
      <c r="K120" s="1" t="e">
        <f>VLOOKUP(Costs9[[#This Row],[ID '#]], [1]!Articles[#Data], COLUMN([1]!Articles[[#Headers],[Country/ region]]), FALSE)</f>
        <v>#REF!</v>
      </c>
      <c r="L120" s="1" t="s">
        <v>195</v>
      </c>
      <c r="M120" s="1" t="s">
        <v>200</v>
      </c>
      <c r="N120" s="1" t="s">
        <v>202</v>
      </c>
      <c r="O120" s="19">
        <v>1.96</v>
      </c>
      <c r="P120" s="1" t="s">
        <v>41</v>
      </c>
      <c r="Q120" s="20"/>
      <c r="R120" s="1"/>
      <c r="S120" s="12">
        <f>IF(NOT(ISBLANK(Costs9[[#This Row],[Conversion]])), Costs9[[#This Row],[Conversion]], Costs9[[#This Row],[Costs Presented]])</f>
        <v>1.96</v>
      </c>
      <c r="T120" s="1" t="str">
        <f>IF(NOT(ISBLANK(Costs9[[#This Row],[New Unit or Period]])), Costs9[[#This Row],[New Unit or Period]], Costs9[[#This Row],[Unit Presented]])</f>
        <v>per capita</v>
      </c>
      <c r="U120" s="1" t="e">
        <f>Costs9[Currency Country] &amp; "  (" &amp;Costs9[Currency Year] &amp; ")"</f>
        <v>#REF!</v>
      </c>
      <c r="V120" s="1" t="e">
        <f>VLOOKUP(Costs9[[#This Row],[ID '#]], [1]!Articles[#Data], COLUMN([1]!Articles[[#Headers],[Currency Country]]), FALSE)</f>
        <v>#REF!</v>
      </c>
      <c r="W120" s="1" t="e">
        <f>VLOOKUP(Costs9[[#This Row],[ID '#]], [1]!Articles[#Data], COLUMN([1]!Articles[[#Headers],[Currency Year]]), FALSE)</f>
        <v>#REF!</v>
      </c>
      <c r="X12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0" s="21" t="e">
        <f>Costs9[[#This Row],[Cost (unit changed if necessary)]]/Costs9[[#This Row],[Exchange Rate for US and Currency Country for Listed Year OR PPP if $Int]]</f>
        <v>#REF!</v>
      </c>
      <c r="Z120" s="21" t="e">
        <f>INDEX([1]!Exchange_Tab[#Data], MATCH(Costs9[[#This Row],[Country/Region]], [1]!Exchange_Tab[Country Name], 0), MATCH(Costs9[[#This Row],[Currency Year]], '[1]Exchange Rates'!$A$1:$BC$1, 0))</f>
        <v>#REF!</v>
      </c>
      <c r="AA120" s="21" t="e">
        <f>IF(Costs9[[#This Row],[Exchange Rate for US and Study Country for Listed Year]]*Costs9[[#This Row],[US Cost in Listed Year]]=0, NA(), Costs9[[#This Row],[US Cost in Listed Year]]*Costs9[[#This Row],[Exchange Rate for US and Study Country for Listed Year]])</f>
        <v>#REF!</v>
      </c>
      <c r="AB120" s="21" t="e">
        <f>VLOOKUP(Costs9[[#This Row],[Country/Region]], [1]!CPI_Tab[#Data], COLUMN([1]!CPI_Tab[[#Headers],[2012]]), FALSE)</f>
        <v>#REF!</v>
      </c>
      <c r="AC120" s="21" t="e">
        <f>INDEX([1]!CPI_Tab[#Data], MATCH(Costs9[[#This Row],[Country/Region]], [1]!CPI_Tab[Country], FALSE), MATCH(Costs9[[#This Row],[Currency Year]], [1]CPI!$A$2:$Q$2, FALSE))</f>
        <v>#REF!</v>
      </c>
      <c r="AD120" s="21"/>
      <c r="AE12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0" s="21" t="e">
        <f>VLOOKUP(Costs9[[#This Row],[Country/Region]], [1]!Exchange_Tab[#Data], COLUMN([1]!Exchange_Tab[[#Headers],[2012]]), FALSE)</f>
        <v>#REF!</v>
      </c>
      <c r="AG120" s="22">
        <v>3.7211129768313222</v>
      </c>
      <c r="AH120" s="21" t="str">
        <f>Costs9[Unit or period]</f>
        <v>per capita</v>
      </c>
    </row>
    <row r="121" spans="2:34" ht="31.5" x14ac:dyDescent="0.25">
      <c r="B121" s="13">
        <v>17</v>
      </c>
      <c r="C121" s="14" t="str">
        <f>IF(Costs9[[#This Row],[Column3]]=D120, "  ",D121)</f>
        <v xml:space="preserve">  </v>
      </c>
      <c r="D121" s="15" t="s">
        <v>197</v>
      </c>
      <c r="E121" s="1" t="e">
        <f>VLOOKUP(Costs9[[#This Row],[ID '#]], [1]!Articles[#Data], COLUMN([1]!Articles[[#Headers],[Lead Author]]), FALSE)</f>
        <v>#REF!</v>
      </c>
      <c r="F121" s="1" t="e">
        <f>CONCATENATE(RIGHT(Costs9[Author1],(LEN(Costs9[Author1])-FIND(" ",Costs9[Author1])))," et al. (",Costs9[[#This Row],[Study Year]],")")</f>
        <v>#REF!</v>
      </c>
      <c r="G121" s="1" t="e">
        <f>IF(Costs9[Author]=F120, "  ",Costs9[Author])</f>
        <v>#REF!</v>
      </c>
      <c r="H121" s="1" t="e">
        <f>VLOOKUP(Costs9[[#This Row],[ID '#]], [1]!Articles[#Data], COLUMN([1]!Articles[[#Headers],[Study year]]), FALSE)</f>
        <v>#REF!</v>
      </c>
      <c r="I121" s="23" t="str">
        <f>Costs9[Intervention Original]&amp;": " &amp;Costs9[Unit]</f>
        <v>Drugs and Psychosocial Treatment: 80% Coverage assumed</v>
      </c>
      <c r="J121" s="17" t="str">
        <f>IF(Costs9[Intervention_All]=I120, "   ",Costs9[Intervention_All])</f>
        <v>Drugs and Psychosocial Treatment: 80% Coverage assumed</v>
      </c>
      <c r="K121" s="1" t="e">
        <f>VLOOKUP(Costs9[[#This Row],[ID '#]], [1]!Articles[#Data], COLUMN([1]!Articles[[#Headers],[Country/ region]]), FALSE)</f>
        <v>#REF!</v>
      </c>
      <c r="L121" s="1" t="s">
        <v>38</v>
      </c>
      <c r="M121" s="1" t="s">
        <v>39</v>
      </c>
      <c r="N121" s="1" t="s">
        <v>102</v>
      </c>
      <c r="O121" s="19">
        <v>0.84</v>
      </c>
      <c r="P121" s="1" t="s">
        <v>41</v>
      </c>
      <c r="Q121" s="20"/>
      <c r="R121" s="1"/>
      <c r="S121" s="12">
        <f>IF(NOT(ISBLANK(Costs9[[#This Row],[Conversion]])), Costs9[[#This Row],[Conversion]], Costs9[[#This Row],[Costs Presented]])</f>
        <v>0.84</v>
      </c>
      <c r="T121" s="1" t="str">
        <f>IF(NOT(ISBLANK(Costs9[[#This Row],[New Unit or Period]])), Costs9[[#This Row],[New Unit or Period]], Costs9[[#This Row],[Unit Presented]])</f>
        <v>per capita</v>
      </c>
      <c r="U121" s="1" t="e">
        <f>Costs9[Currency Country] &amp; "  (" &amp;Costs9[Currency Year] &amp; ")"</f>
        <v>#REF!</v>
      </c>
      <c r="V121" s="1" t="e">
        <f>VLOOKUP(Costs9[[#This Row],[ID '#]], [1]!Articles[#Data], COLUMN([1]!Articles[[#Headers],[Currency Country]]), FALSE)</f>
        <v>#REF!</v>
      </c>
      <c r="W121" s="1" t="e">
        <f>VLOOKUP(Costs9[[#This Row],[ID '#]], [1]!Articles[#Data], COLUMN([1]!Articles[[#Headers],[Currency Year]]), FALSE)</f>
        <v>#REF!</v>
      </c>
      <c r="X12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1" s="21" t="e">
        <f>Costs9[[#This Row],[Cost (unit changed if necessary)]]/Costs9[[#This Row],[Exchange Rate for US and Currency Country for Listed Year OR PPP if $Int]]</f>
        <v>#REF!</v>
      </c>
      <c r="Z121" s="21" t="e">
        <f>INDEX([1]!Exchange_Tab[#Data], MATCH(Costs9[[#This Row],[Country/Region]], [1]!Exchange_Tab[Country Name], 0), MATCH(Costs9[[#This Row],[Currency Year]], '[1]Exchange Rates'!$A$1:$BC$1, 0))</f>
        <v>#REF!</v>
      </c>
      <c r="AA121" s="21" t="e">
        <f>IF(Costs9[[#This Row],[Exchange Rate for US and Study Country for Listed Year]]*Costs9[[#This Row],[US Cost in Listed Year]]=0, NA(), Costs9[[#This Row],[US Cost in Listed Year]]*Costs9[[#This Row],[Exchange Rate for US and Study Country for Listed Year]])</f>
        <v>#REF!</v>
      </c>
      <c r="AB121" s="21" t="e">
        <f>VLOOKUP(Costs9[[#This Row],[Country/Region]], [1]!CPI_Tab[#Data], COLUMN([1]!CPI_Tab[[#Headers],[2012]]), FALSE)</f>
        <v>#REF!</v>
      </c>
      <c r="AC121" s="21" t="e">
        <f>INDEX([1]!CPI_Tab[#Data], MATCH(Costs9[[#This Row],[Country/Region]], [1]!CPI_Tab[Country], FALSE), MATCH(Costs9[[#This Row],[Currency Year]], [1]CPI!$A$2:$Q$2, FALSE))</f>
        <v>#REF!</v>
      </c>
      <c r="AD121" s="21" t="s">
        <v>42</v>
      </c>
      <c r="AE12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1" s="21" t="e">
        <f>VLOOKUP(Costs9[[#This Row],[Country/Region]], [1]!Exchange_Tab[#Data], COLUMN([1]!Exchange_Tab[[#Headers],[2012]]), FALSE)</f>
        <v>#REF!</v>
      </c>
      <c r="AG121" s="22">
        <v>1.6476665480773187</v>
      </c>
      <c r="AH121" s="21" t="str">
        <f>Costs9[Unit or period]</f>
        <v>per capita</v>
      </c>
    </row>
    <row r="122" spans="2:34" ht="15.75" x14ac:dyDescent="0.25">
      <c r="B122" s="13">
        <v>17</v>
      </c>
      <c r="C122" s="14" t="str">
        <f>IF(Costs9[[#This Row],[Column3]]=D121, "  ",D122)</f>
        <v xml:space="preserve">  </v>
      </c>
      <c r="D122" s="15" t="s">
        <v>197</v>
      </c>
      <c r="E122" s="1" t="e">
        <f>VLOOKUP(Costs9[[#This Row],[ID '#]], [1]!Articles[#Data], COLUMN([1]!Articles[[#Headers],[Lead Author]]), FALSE)</f>
        <v>#REF!</v>
      </c>
      <c r="F122" s="1" t="e">
        <f>CONCATENATE(RIGHT(Costs9[Author1],(LEN(Costs9[Author1])-FIND(" ",Costs9[Author1])))," et al. (",Costs9[[#This Row],[Study Year]],")")</f>
        <v>#REF!</v>
      </c>
      <c r="G122" s="1" t="e">
        <f>IF(Costs9[Author]=F121, "  ",Costs9[Author])</f>
        <v>#REF!</v>
      </c>
      <c r="H122" s="1" t="e">
        <f>VLOOKUP(Costs9[[#This Row],[ID '#]], [1]!Articles[#Data], COLUMN([1]!Articles[[#Headers],[Study year]]), FALSE)</f>
        <v>#REF!</v>
      </c>
      <c r="I122" s="23" t="str">
        <f>Costs9[Intervention Original]&amp;": " &amp;Costs9[Unit]</f>
        <v>Drugs and Psychosocial Treatment: 80% Coverage assumed</v>
      </c>
      <c r="J122" s="17" t="str">
        <f>IF(Costs9[Intervention_All]=I121, "   ",Costs9[Intervention_All])</f>
        <v xml:space="preserve">   </v>
      </c>
      <c r="K122" s="1" t="e">
        <f>VLOOKUP(Costs9[[#This Row],[ID '#]], [1]!Articles[#Data], COLUMN([1]!Articles[[#Headers],[Country/ region]]), FALSE)</f>
        <v>#REF!</v>
      </c>
      <c r="L122" s="1" t="s">
        <v>43</v>
      </c>
      <c r="M122" s="1" t="s">
        <v>39</v>
      </c>
      <c r="N122" s="1" t="s">
        <v>102</v>
      </c>
      <c r="O122" s="19">
        <v>0.81</v>
      </c>
      <c r="P122" s="1" t="s">
        <v>41</v>
      </c>
      <c r="Q122" s="20"/>
      <c r="R122" s="1"/>
      <c r="S122" s="12">
        <f>IF(NOT(ISBLANK(Costs9[[#This Row],[Conversion]])), Costs9[[#This Row],[Conversion]], Costs9[[#This Row],[Costs Presented]])</f>
        <v>0.81</v>
      </c>
      <c r="T122" s="1" t="str">
        <f>IF(NOT(ISBLANK(Costs9[[#This Row],[New Unit or Period]])), Costs9[[#This Row],[New Unit or Period]], Costs9[[#This Row],[Unit Presented]])</f>
        <v>per capita</v>
      </c>
      <c r="U122" s="1" t="e">
        <f>Costs9[Currency Country] &amp; "  (" &amp;Costs9[Currency Year] &amp; ")"</f>
        <v>#REF!</v>
      </c>
      <c r="V122" s="1" t="e">
        <f>VLOOKUP(Costs9[[#This Row],[ID '#]], [1]!Articles[#Data], COLUMN([1]!Articles[[#Headers],[Currency Country]]), FALSE)</f>
        <v>#REF!</v>
      </c>
      <c r="W122" s="1" t="e">
        <f>VLOOKUP(Costs9[[#This Row],[ID '#]], [1]!Articles[#Data], COLUMN([1]!Articles[[#Headers],[Currency Year]]), FALSE)</f>
        <v>#REF!</v>
      </c>
      <c r="X12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2" s="21" t="e">
        <f>Costs9[[#This Row],[Cost (unit changed if necessary)]]/Costs9[[#This Row],[Exchange Rate for US and Currency Country for Listed Year OR PPP if $Int]]</f>
        <v>#REF!</v>
      </c>
      <c r="Z122" s="21" t="e">
        <f>INDEX([1]!Exchange_Tab[#Data], MATCH(Costs9[[#This Row],[Country/Region]], [1]!Exchange_Tab[Country Name], 0), MATCH(Costs9[[#This Row],[Currency Year]], '[1]Exchange Rates'!$A$1:$BC$1, 0))</f>
        <v>#REF!</v>
      </c>
      <c r="AA122" s="21" t="e">
        <f>IF(Costs9[[#This Row],[Exchange Rate for US and Study Country for Listed Year]]*Costs9[[#This Row],[US Cost in Listed Year]]=0, NA(), Costs9[[#This Row],[US Cost in Listed Year]]*Costs9[[#This Row],[Exchange Rate for US and Study Country for Listed Year]])</f>
        <v>#REF!</v>
      </c>
      <c r="AB122" s="21" t="e">
        <f>VLOOKUP(Costs9[[#This Row],[Country/Region]], [1]!CPI_Tab[#Data], COLUMN([1]!CPI_Tab[[#Headers],[2012]]), FALSE)</f>
        <v>#REF!</v>
      </c>
      <c r="AC122" s="21" t="e">
        <f>INDEX([1]!CPI_Tab[#Data], MATCH(Costs9[[#This Row],[Country/Region]], [1]!CPI_Tab[Country], FALSE), MATCH(Costs9[[#This Row],[Currency Year]], [1]CPI!$A$2:$Q$2, FALSE))</f>
        <v>#REF!</v>
      </c>
      <c r="AD122" s="21" t="s">
        <v>45</v>
      </c>
      <c r="AE12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2" s="21" t="e">
        <f>VLOOKUP(Costs9[[#This Row],[Country/Region]], [1]!Exchange_Tab[#Data], COLUMN([1]!Exchange_Tab[[#Headers],[2012]]), FALSE)</f>
        <v>#REF!</v>
      </c>
      <c r="AG122" s="22">
        <v>1.1873554863983746</v>
      </c>
      <c r="AH122" s="21" t="str">
        <f>Costs9[Unit or period]</f>
        <v>per capita</v>
      </c>
    </row>
    <row r="123" spans="2:34" ht="31.5" x14ac:dyDescent="0.25">
      <c r="B123" s="13">
        <v>19</v>
      </c>
      <c r="C123" s="14" t="str">
        <f>IF(Costs9[[#This Row],[Column3]]=D122, "  ",D123)</f>
        <v xml:space="preserve">  </v>
      </c>
      <c r="D123" s="15" t="s">
        <v>197</v>
      </c>
      <c r="E123" s="1" t="e">
        <f>VLOOKUP(Costs9[[#This Row],[ID '#]], [1]!Articles[#Data], COLUMN([1]!Articles[[#Headers],[Lead Author]]), FALSE)</f>
        <v>#REF!</v>
      </c>
      <c r="F123" s="1" t="e">
        <f>CONCATENATE(RIGHT(Costs9[Author1],(LEN(Costs9[Author1])-FIND(" ",Costs9[Author1])))," et al. (",Costs9[[#This Row],[Study Year]],")")</f>
        <v>#REF!</v>
      </c>
      <c r="G123" s="1" t="e">
        <f>IF(Costs9[Author]=F122, "  ",Costs9[Author])</f>
        <v>#REF!</v>
      </c>
      <c r="H123" s="1" t="e">
        <f>VLOOKUP(Costs9[[#This Row],[ID '#]], [1]!Articles[#Data], COLUMN([1]!Articles[[#Headers],[Study year]]), FALSE)</f>
        <v>#REF!</v>
      </c>
      <c r="I123" s="23" t="str">
        <f>Costs9[Intervention Original]&amp;": " &amp;Costs9[Unit]</f>
        <v>Hospitalization (Public State Hospital): Total direct medical costs</v>
      </c>
      <c r="J123" s="17" t="str">
        <f>IF(Costs9[Intervention_All]=I122, "   ",Costs9[Intervention_All])</f>
        <v>Hospitalization (Public State Hospital): Total direct medical costs</v>
      </c>
      <c r="K123" s="1" t="e">
        <f>VLOOKUP(Costs9[[#This Row],[ID '#]], [1]!Articles[#Data], COLUMN([1]!Articles[[#Headers],[Country/ region]]), FALSE)</f>
        <v>#REF!</v>
      </c>
      <c r="L123" s="1" t="e">
        <f>IF(Costs9[[#This Row],[Study Country]] = "Multiple", "", Costs9[[#This Row],[Study Country]])</f>
        <v>#REF!</v>
      </c>
      <c r="M123" s="1" t="s">
        <v>203</v>
      </c>
      <c r="N123" s="1" t="s">
        <v>204</v>
      </c>
      <c r="O123" s="19">
        <v>4083.79</v>
      </c>
      <c r="P123" s="1" t="s">
        <v>158</v>
      </c>
      <c r="Q123" s="20"/>
      <c r="R123" s="1"/>
      <c r="S123" s="12">
        <f>IF(NOT(ISBLANK(Costs9[[#This Row],[Conversion]])), Costs9[[#This Row],[Conversion]], Costs9[[#This Row],[Costs Presented]])</f>
        <v>4083.79</v>
      </c>
      <c r="T123" s="1" t="str">
        <f>IF(NOT(ISBLANK(Costs9[[#This Row],[New Unit or Period]])), Costs9[[#This Row],[New Unit or Period]], Costs9[[#This Row],[Unit Presented]])</f>
        <v>per visit</v>
      </c>
      <c r="U123" s="1" t="e">
        <f>Costs9[Currency Country] &amp; "  (" &amp;Costs9[Currency Year] &amp; ")"</f>
        <v>#REF!</v>
      </c>
      <c r="V123" s="1" t="e">
        <f>VLOOKUP(Costs9[[#This Row],[ID '#]], [1]!Articles[#Data], COLUMN([1]!Articles[[#Headers],[Currency Country]]), FALSE)</f>
        <v>#REF!</v>
      </c>
      <c r="W123" s="1" t="e">
        <f>VLOOKUP(Costs9[[#This Row],[ID '#]], [1]!Articles[#Data], COLUMN([1]!Articles[[#Headers],[Currency Year]]), FALSE)</f>
        <v>#REF!</v>
      </c>
      <c r="X12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3" s="21" t="e">
        <f>Costs9[[#This Row],[Cost (unit changed if necessary)]]/Costs9[[#This Row],[Exchange Rate for US and Currency Country for Listed Year OR PPP if $Int]]</f>
        <v>#REF!</v>
      </c>
      <c r="Z123" s="21" t="e">
        <f>INDEX([1]!Exchange_Tab[#Data], MATCH(Costs9[[#This Row],[Country/Region]], [1]!Exchange_Tab[Country Name], 0), MATCH(Costs9[[#This Row],[Currency Year]], '[1]Exchange Rates'!$A$1:$BC$1, 0))</f>
        <v>#REF!</v>
      </c>
      <c r="AA123" s="21" t="e">
        <f>IF(Costs9[[#This Row],[Exchange Rate for US and Study Country for Listed Year]]*Costs9[[#This Row],[US Cost in Listed Year]]=0, NA(), Costs9[[#This Row],[US Cost in Listed Year]]*Costs9[[#This Row],[Exchange Rate for US and Study Country for Listed Year]])</f>
        <v>#REF!</v>
      </c>
      <c r="AB123" s="21" t="e">
        <f>VLOOKUP(Costs9[[#This Row],[Country/Region]], [1]!CPI_Tab[#Data], COLUMN([1]!CPI_Tab[[#Headers],[2012]]), FALSE)</f>
        <v>#REF!</v>
      </c>
      <c r="AC123" s="21" t="e">
        <f>INDEX([1]!CPI_Tab[#Data], MATCH(Costs9[[#This Row],[Country/Region]], [1]!CPI_Tab[Country], FALSE), MATCH(Costs9[[#This Row],[Currency Year]], [1]CPI!$A$2:$Q$2, FALSE))</f>
        <v>#REF!</v>
      </c>
      <c r="AD123" s="21"/>
      <c r="AE12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3" s="21" t="e">
        <f>VLOOKUP(Costs9[[#This Row],[Country/Region]], [1]!Exchange_Tab[#Data], COLUMN([1]!Exchange_Tab[[#Headers],[2012]]), FALSE)</f>
        <v>#REF!</v>
      </c>
      <c r="AG123" s="22">
        <v>6167.7818838330604</v>
      </c>
      <c r="AH123" s="21" t="str">
        <f>Costs9[Unit or period]</f>
        <v>per visit</v>
      </c>
    </row>
    <row r="124" spans="2:34" ht="31.5" x14ac:dyDescent="0.25">
      <c r="B124" s="13">
        <v>19</v>
      </c>
      <c r="C124" s="14" t="str">
        <f>IF(Costs9[[#This Row],[Column3]]=D123, "  ",D124)</f>
        <v xml:space="preserve">  </v>
      </c>
      <c r="D124" s="15" t="s">
        <v>197</v>
      </c>
      <c r="E124" s="1" t="e">
        <f>VLOOKUP(Costs9[[#This Row],[ID '#]], [1]!Articles[#Data], COLUMN([1]!Articles[[#Headers],[Lead Author]]), FALSE)</f>
        <v>#REF!</v>
      </c>
      <c r="F124" s="1" t="e">
        <f>CONCATENATE(RIGHT(Costs9[Author1],(LEN(Costs9[Author1])-FIND(" ",Costs9[Author1])))," et al. (",Costs9[[#This Row],[Study Year]],")")</f>
        <v>#REF!</v>
      </c>
      <c r="G124" s="1" t="e">
        <f>IF(Costs9[Author]=F123, "  ",Costs9[Author])</f>
        <v>#REF!</v>
      </c>
      <c r="H124" s="1" t="e">
        <f>VLOOKUP(Costs9[[#This Row],[ID '#]], [1]!Articles[#Data], COLUMN([1]!Articles[[#Headers],[Study year]]), FALSE)</f>
        <v>#REF!</v>
      </c>
      <c r="I124" s="23" t="str">
        <f>Costs9[Intervention Original]&amp;": " &amp;Costs9[Unit]</f>
        <v>Hospitalization (Community Mental Health Center): Total direct medical costs</v>
      </c>
      <c r="J124" s="17" t="str">
        <f>IF(Costs9[Intervention_All]=I123, "   ",Costs9[Intervention_All])</f>
        <v>Hospitalization (Community Mental Health Center): Total direct medical costs</v>
      </c>
      <c r="K124" s="1" t="e">
        <f>VLOOKUP(Costs9[[#This Row],[ID '#]], [1]!Articles[#Data], COLUMN([1]!Articles[[#Headers],[Country/ region]]), FALSE)</f>
        <v>#REF!</v>
      </c>
      <c r="L124" s="1" t="e">
        <f>IF(Costs9[[#This Row],[Study Country]] = "Multiple", "", Costs9[[#This Row],[Study Country]])</f>
        <v>#REF!</v>
      </c>
      <c r="M124" s="1" t="s">
        <v>205</v>
      </c>
      <c r="N124" s="1" t="s">
        <v>204</v>
      </c>
      <c r="O124" s="19">
        <v>2302.73</v>
      </c>
      <c r="P124" s="1" t="s">
        <v>158</v>
      </c>
      <c r="Q124" s="20"/>
      <c r="R124" s="1"/>
      <c r="S124" s="12">
        <f>IF(NOT(ISBLANK(Costs9[[#This Row],[Conversion]])), Costs9[[#This Row],[Conversion]], Costs9[[#This Row],[Costs Presented]])</f>
        <v>2302.73</v>
      </c>
      <c r="T124" s="1" t="str">
        <f>IF(NOT(ISBLANK(Costs9[[#This Row],[New Unit or Period]])), Costs9[[#This Row],[New Unit or Period]], Costs9[[#This Row],[Unit Presented]])</f>
        <v>per visit</v>
      </c>
      <c r="U124" s="1" t="e">
        <f>Costs9[Currency Country] &amp; "  (" &amp;Costs9[Currency Year] &amp; ")"</f>
        <v>#REF!</v>
      </c>
      <c r="V124" s="1" t="e">
        <f>VLOOKUP(Costs9[[#This Row],[ID '#]], [1]!Articles[#Data], COLUMN([1]!Articles[[#Headers],[Currency Country]]), FALSE)</f>
        <v>#REF!</v>
      </c>
      <c r="W124" s="1" t="e">
        <f>VLOOKUP(Costs9[[#This Row],[ID '#]], [1]!Articles[#Data], COLUMN([1]!Articles[[#Headers],[Currency Year]]), FALSE)</f>
        <v>#REF!</v>
      </c>
      <c r="X12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4" s="21" t="e">
        <f>Costs9[[#This Row],[Cost (unit changed if necessary)]]/Costs9[[#This Row],[Exchange Rate for US and Currency Country for Listed Year OR PPP if $Int]]</f>
        <v>#REF!</v>
      </c>
      <c r="Z124" s="21" t="e">
        <f>INDEX([1]!Exchange_Tab[#Data], MATCH(Costs9[[#This Row],[Country/Region]], [1]!Exchange_Tab[Country Name], 0), MATCH(Costs9[[#This Row],[Currency Year]], '[1]Exchange Rates'!$A$1:$BC$1, 0))</f>
        <v>#REF!</v>
      </c>
      <c r="AA124" s="21" t="e">
        <f>IF(Costs9[[#This Row],[Exchange Rate for US and Study Country for Listed Year]]*Costs9[[#This Row],[US Cost in Listed Year]]=0, NA(), Costs9[[#This Row],[US Cost in Listed Year]]*Costs9[[#This Row],[Exchange Rate for US and Study Country for Listed Year]])</f>
        <v>#REF!</v>
      </c>
      <c r="AB124" s="21" t="e">
        <f>VLOOKUP(Costs9[[#This Row],[Country/Region]], [1]!CPI_Tab[#Data], COLUMN([1]!CPI_Tab[[#Headers],[2012]]), FALSE)</f>
        <v>#REF!</v>
      </c>
      <c r="AC124" s="21" t="e">
        <f>INDEX([1]!CPI_Tab[#Data], MATCH(Costs9[[#This Row],[Country/Region]], [1]!CPI_Tab[Country], FALSE), MATCH(Costs9[[#This Row],[Currency Year]], [1]CPI!$A$2:$Q$2, FALSE))</f>
        <v>#REF!</v>
      </c>
      <c r="AD124" s="21"/>
      <c r="AE12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4" s="21" t="e">
        <f>VLOOKUP(Costs9[[#This Row],[Country/Region]], [1]!Exchange_Tab[#Data], COLUMN([1]!Exchange_Tab[[#Headers],[2012]]), FALSE)</f>
        <v>#REF!</v>
      </c>
      <c r="AG124" s="22">
        <v>3477.8322042413797</v>
      </c>
      <c r="AH124" s="21" t="str">
        <f>Costs9[Unit or period]</f>
        <v>per visit</v>
      </c>
    </row>
    <row r="125" spans="2:34" ht="31.5" x14ac:dyDescent="0.25">
      <c r="B125" s="13">
        <v>19</v>
      </c>
      <c r="C125" s="14" t="str">
        <f>IF(Costs9[[#This Row],[Column3]]=D124, "  ",D125)</f>
        <v xml:space="preserve">  </v>
      </c>
      <c r="D125" s="15" t="s">
        <v>197</v>
      </c>
      <c r="E125" s="1" t="e">
        <f>VLOOKUP(Costs9[[#This Row],[ID '#]], [1]!Articles[#Data], COLUMN([1]!Articles[[#Headers],[Lead Author]]), FALSE)</f>
        <v>#REF!</v>
      </c>
      <c r="F125" s="1" t="e">
        <f>CONCATENATE(RIGHT(Costs9[Author1],(LEN(Costs9[Author1])-FIND(" ",Costs9[Author1])))," et al. (",Costs9[[#This Row],[Study Year]],")")</f>
        <v>#REF!</v>
      </c>
      <c r="G125" s="1" t="e">
        <f>IF(Costs9[Author]=F124, "  ",Costs9[Author])</f>
        <v>#REF!</v>
      </c>
      <c r="H125" s="1" t="e">
        <f>VLOOKUP(Costs9[[#This Row],[ID '#]], [1]!Articles[#Data], COLUMN([1]!Articles[[#Headers],[Study year]]), FALSE)</f>
        <v>#REF!</v>
      </c>
      <c r="I125" s="23" t="str">
        <f>Costs9[Intervention Original]&amp;": " &amp;Costs9[Unit]</f>
        <v>Hospitaliztion (Brazilian National Health System Hospital): Total direct medical costs</v>
      </c>
      <c r="J125" s="17" t="str">
        <f>IF(Costs9[Intervention_All]=I124, "   ",Costs9[Intervention_All])</f>
        <v>Hospitaliztion (Brazilian National Health System Hospital): Total direct medical costs</v>
      </c>
      <c r="K125" s="1" t="e">
        <f>VLOOKUP(Costs9[[#This Row],[ID '#]], [1]!Articles[#Data], COLUMN([1]!Articles[[#Headers],[Country/ region]]), FALSE)</f>
        <v>#REF!</v>
      </c>
      <c r="L125" s="1" t="e">
        <f>IF(Costs9[[#This Row],[Study Country]] = "Multiple", "", Costs9[[#This Row],[Study Country]])</f>
        <v>#REF!</v>
      </c>
      <c r="M125" s="1" t="s">
        <v>206</v>
      </c>
      <c r="N125" s="1" t="s">
        <v>204</v>
      </c>
      <c r="O125" s="19">
        <v>1198.8699999999999</v>
      </c>
      <c r="P125" s="1" t="s">
        <v>158</v>
      </c>
      <c r="Q125" s="20"/>
      <c r="R125" s="1"/>
      <c r="S125" s="12">
        <f>IF(NOT(ISBLANK(Costs9[[#This Row],[Conversion]])), Costs9[[#This Row],[Conversion]], Costs9[[#This Row],[Costs Presented]])</f>
        <v>1198.8699999999999</v>
      </c>
      <c r="T125" s="1" t="str">
        <f>IF(NOT(ISBLANK(Costs9[[#This Row],[New Unit or Period]])), Costs9[[#This Row],[New Unit or Period]], Costs9[[#This Row],[Unit Presented]])</f>
        <v>per visit</v>
      </c>
      <c r="U125" s="1" t="e">
        <f>Costs9[Currency Country] &amp; "  (" &amp;Costs9[Currency Year] &amp; ")"</f>
        <v>#REF!</v>
      </c>
      <c r="V125" s="1" t="e">
        <f>VLOOKUP(Costs9[[#This Row],[ID '#]], [1]!Articles[#Data], COLUMN([1]!Articles[[#Headers],[Currency Country]]), FALSE)</f>
        <v>#REF!</v>
      </c>
      <c r="W125" s="1" t="e">
        <f>VLOOKUP(Costs9[[#This Row],[ID '#]], [1]!Articles[#Data], COLUMN([1]!Articles[[#Headers],[Currency Year]]), FALSE)</f>
        <v>#REF!</v>
      </c>
      <c r="X12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5" s="21" t="e">
        <f>Costs9[[#This Row],[Cost (unit changed if necessary)]]/Costs9[[#This Row],[Exchange Rate for US and Currency Country for Listed Year OR PPP if $Int]]</f>
        <v>#REF!</v>
      </c>
      <c r="Z125" s="21" t="e">
        <f>INDEX([1]!Exchange_Tab[#Data], MATCH(Costs9[[#This Row],[Country/Region]], [1]!Exchange_Tab[Country Name], 0), MATCH(Costs9[[#This Row],[Currency Year]], '[1]Exchange Rates'!$A$1:$BC$1, 0))</f>
        <v>#REF!</v>
      </c>
      <c r="AA125" s="21" t="e">
        <f>IF(Costs9[[#This Row],[Exchange Rate for US and Study Country for Listed Year]]*Costs9[[#This Row],[US Cost in Listed Year]]=0, NA(), Costs9[[#This Row],[US Cost in Listed Year]]*Costs9[[#This Row],[Exchange Rate for US and Study Country for Listed Year]])</f>
        <v>#REF!</v>
      </c>
      <c r="AB125" s="21" t="e">
        <f>VLOOKUP(Costs9[[#This Row],[Country/Region]], [1]!CPI_Tab[#Data], COLUMN([1]!CPI_Tab[[#Headers],[2012]]), FALSE)</f>
        <v>#REF!</v>
      </c>
      <c r="AC125" s="21" t="e">
        <f>INDEX([1]!CPI_Tab[#Data], MATCH(Costs9[[#This Row],[Country/Region]], [1]!CPI_Tab[Country], FALSE), MATCH(Costs9[[#This Row],[Currency Year]], [1]CPI!$A$2:$Q$2, FALSE))</f>
        <v>#REF!</v>
      </c>
      <c r="AD125" s="21"/>
      <c r="AE12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5" s="21" t="e">
        <f>VLOOKUP(Costs9[[#This Row],[Country/Region]], [1]!Exchange_Tab[#Data], COLUMN([1]!Exchange_Tab[[#Headers],[2012]]), FALSE)</f>
        <v>#REF!</v>
      </c>
      <c r="AG125" s="22">
        <v>1810.6632973465678</v>
      </c>
      <c r="AH125" s="21" t="str">
        <f>Costs9[Unit or period]</f>
        <v>per visit</v>
      </c>
    </row>
    <row r="126" spans="2:34" ht="15.75" x14ac:dyDescent="0.25">
      <c r="B126" s="13">
        <v>36</v>
      </c>
      <c r="C126" s="14" t="str">
        <f>IF(Costs9[[#This Row],[Column3]]=D125, "  ",D126)</f>
        <v xml:space="preserve">  </v>
      </c>
      <c r="D126" s="15" t="s">
        <v>197</v>
      </c>
      <c r="E126" s="1" t="e">
        <f>VLOOKUP(Costs9[[#This Row],[ID '#]], [1]!Articles[#Data], COLUMN([1]!Articles[[#Headers],[Lead Author]]), FALSE)</f>
        <v>#REF!</v>
      </c>
      <c r="F126" s="1" t="e">
        <f>CONCATENATE(RIGHT(Costs9[Author1],(LEN(Costs9[Author1])-FIND(" ",Costs9[Author1])))," et al. (",Costs9[[#This Row],[Study Year]],")")</f>
        <v>#REF!</v>
      </c>
      <c r="G126" s="1" t="e">
        <f>IF(Costs9[Author]=F125, "  ",Costs9[Author])</f>
        <v>#REF!</v>
      </c>
      <c r="H126" s="1" t="e">
        <f>VLOOKUP(Costs9[[#This Row],[ID '#]], [1]!Articles[#Data], COLUMN([1]!Articles[[#Headers],[Study year]]), FALSE)</f>
        <v>#REF!</v>
      </c>
      <c r="I126" s="23" t="str">
        <f>Costs9[Intervention Original]&amp;": " &amp;Costs9[Unit]</f>
        <v>Hospital Costs: Total Healthcare Provider Costs</v>
      </c>
      <c r="J126" s="17" t="str">
        <f>IF(Costs9[Intervention_All]=I125, "   ",Costs9[Intervention_All])</f>
        <v>Hospital Costs: Total Healthcare Provider Costs</v>
      </c>
      <c r="K126" s="1" t="e">
        <f>VLOOKUP(Costs9[[#This Row],[ID '#]], [1]!Articles[#Data], COLUMN([1]!Articles[[#Headers],[Country/ region]]), FALSE)</f>
        <v>#REF!</v>
      </c>
      <c r="L126" s="1" t="e">
        <f>IF(Costs9[[#This Row],[Study Country]] = "Multiple", "", Costs9[[#This Row],[Study Country]])</f>
        <v>#REF!</v>
      </c>
      <c r="M126" s="1" t="s">
        <v>207</v>
      </c>
      <c r="N126" s="1" t="s">
        <v>208</v>
      </c>
      <c r="O126" s="19">
        <v>303</v>
      </c>
      <c r="P126" s="1" t="s">
        <v>209</v>
      </c>
      <c r="Q126" s="20">
        <f>(2*O126)</f>
        <v>606</v>
      </c>
      <c r="R126" s="1" t="s">
        <v>53</v>
      </c>
      <c r="S126" s="12">
        <f>IF(NOT(ISBLANK(Costs9[[#This Row],[Conversion]])), Costs9[[#This Row],[Conversion]], Costs9[[#This Row],[Costs Presented]])</f>
        <v>606</v>
      </c>
      <c r="T126" s="1" t="str">
        <f>IF(NOT(ISBLANK(Costs9[[#This Row],[New Unit or Period]])), Costs9[[#This Row],[New Unit or Period]], Costs9[[#This Row],[Unit Presented]])</f>
        <v>per year</v>
      </c>
      <c r="U126" s="1" t="e">
        <f>Costs9[Currency Country] &amp; "  (" &amp;Costs9[Currency Year] &amp; ")"</f>
        <v>#REF!</v>
      </c>
      <c r="V126" s="1" t="e">
        <f>VLOOKUP(Costs9[[#This Row],[ID '#]], [1]!Articles[#Data], COLUMN([1]!Articles[[#Headers],[Currency Country]]), FALSE)</f>
        <v>#REF!</v>
      </c>
      <c r="W126" s="1" t="e">
        <f>VLOOKUP(Costs9[[#This Row],[ID '#]], [1]!Articles[#Data], COLUMN([1]!Articles[[#Headers],[Currency Year]]), FALSE)</f>
        <v>#REF!</v>
      </c>
      <c r="X12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6" s="21" t="e">
        <f>Costs9[[#This Row],[Cost (unit changed if necessary)]]/Costs9[[#This Row],[Exchange Rate for US and Currency Country for Listed Year OR PPP if $Int]]</f>
        <v>#REF!</v>
      </c>
      <c r="Z126" s="21" t="e">
        <f>INDEX([1]!Exchange_Tab[#Data], MATCH(Costs9[[#This Row],[Country/Region]], [1]!Exchange_Tab[Country Name], 0), MATCH(Costs9[[#This Row],[Currency Year]], '[1]Exchange Rates'!$A$1:$BC$1, 0))</f>
        <v>#REF!</v>
      </c>
      <c r="AA126" s="21" t="e">
        <f>IF(Costs9[[#This Row],[Exchange Rate for US and Study Country for Listed Year]]*Costs9[[#This Row],[US Cost in Listed Year]]=0, NA(), Costs9[[#This Row],[US Cost in Listed Year]]*Costs9[[#This Row],[Exchange Rate for US and Study Country for Listed Year]])</f>
        <v>#REF!</v>
      </c>
      <c r="AB126" s="21" t="e">
        <f>VLOOKUP(Costs9[[#This Row],[Country/Region]], [1]!CPI_Tab[#Data], COLUMN([1]!CPI_Tab[[#Headers],[2012]]), FALSE)</f>
        <v>#REF!</v>
      </c>
      <c r="AC126" s="21" t="e">
        <f>INDEX([1]!CPI_Tab[#Data], MATCH(Costs9[[#This Row],[Country/Region]], [1]!CPI_Tab[Country], FALSE), MATCH(Costs9[[#This Row],[Currency Year]], [1]CPI!$A$2:$Q$2, FALSE))</f>
        <v>#REF!</v>
      </c>
      <c r="AD126" s="21"/>
      <c r="AE12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6" s="21" t="e">
        <f>VLOOKUP(Costs9[[#This Row],[Country/Region]], [1]!Exchange_Tab[#Data], COLUMN([1]!Exchange_Tab[[#Headers],[2012]]), FALSE)</f>
        <v>#REF!</v>
      </c>
      <c r="AG126" s="22">
        <v>21.370124248642767</v>
      </c>
      <c r="AH126" s="21" t="str">
        <f>Costs9[Unit or period]</f>
        <v>per year</v>
      </c>
    </row>
    <row r="127" spans="2:34" ht="31.5" x14ac:dyDescent="0.25">
      <c r="B127" s="13">
        <v>37</v>
      </c>
      <c r="C127" s="14" t="str">
        <f>IF(Costs9[[#This Row],[Column3]]=D126, "  ",D127)</f>
        <v xml:space="preserve">  </v>
      </c>
      <c r="D127" s="15" t="s">
        <v>197</v>
      </c>
      <c r="E127" s="1" t="e">
        <f>VLOOKUP(Costs9[[#This Row],[ID '#]], [1]!Articles[#Data], COLUMN([1]!Articles[[#Headers],[Lead Author]]), FALSE)</f>
        <v>#REF!</v>
      </c>
      <c r="F127" s="1" t="e">
        <f>CONCATENATE(RIGHT(Costs9[Author1],(LEN(Costs9[Author1])-FIND(" ",Costs9[Author1])))," et al. (",Costs9[[#This Row],[Study Year]],")")</f>
        <v>#REF!</v>
      </c>
      <c r="G127" s="1" t="e">
        <f>IF(Costs9[Author]=F126, "  ",Costs9[Author])</f>
        <v>#REF!</v>
      </c>
      <c r="H127" s="1" t="e">
        <f>VLOOKUP(Costs9[[#This Row],[ID '#]], [1]!Articles[#Data], COLUMN([1]!Articles[[#Headers],[Study year]]), FALSE)</f>
        <v>#REF!</v>
      </c>
      <c r="I127" s="16" t="str">
        <f>Costs9[Intervention Original]&amp;": " &amp;Costs9[Unit]</f>
        <v>Community-based service model, target coverage 70%: Older antipsychotic drugs</v>
      </c>
      <c r="J127" s="17" t="str">
        <f>IF(Costs9[Intervention_All]=I126, "   ",Costs9[Intervention_All])</f>
        <v>Community-based service model, target coverage 70%: Older antipsychotic drugs</v>
      </c>
      <c r="K127" s="1" t="e">
        <f>VLOOKUP(Costs9[[#This Row],[ID '#]], [1]!Articles[#Data], COLUMN([1]!Articles[[#Headers],[Country/ region]]), FALSE)</f>
        <v>#REF!</v>
      </c>
      <c r="L127" s="1" t="e">
        <f>IF(Costs9[[#This Row],[Study Country]] = "Multiple", "", Costs9[[#This Row],[Study Country]])</f>
        <v>#REF!</v>
      </c>
      <c r="M127" s="1" t="s">
        <v>210</v>
      </c>
      <c r="N127" s="18" t="s">
        <v>211</v>
      </c>
      <c r="O127" s="19">
        <v>9185</v>
      </c>
      <c r="P127" s="1" t="s">
        <v>53</v>
      </c>
      <c r="Q127" s="20"/>
      <c r="R127" s="1"/>
      <c r="S127" s="12">
        <f>IF(NOT(ISBLANK(Costs9[[#This Row],[Conversion]])), Costs9[[#This Row],[Conversion]], Costs9[[#This Row],[Costs Presented]])</f>
        <v>9185</v>
      </c>
      <c r="T127" s="1" t="str">
        <f>IF(NOT(ISBLANK(Costs9[[#This Row],[New Unit or Period]])), Costs9[[#This Row],[New Unit or Period]], Costs9[[#This Row],[Unit Presented]])</f>
        <v>per year</v>
      </c>
      <c r="U127" s="1" t="e">
        <f>Costs9[Currency Country] &amp; "  (" &amp;Costs9[Currency Year] &amp; ")"</f>
        <v>#REF!</v>
      </c>
      <c r="V127" s="1" t="e">
        <f>VLOOKUP(Costs9[[#This Row],[ID '#]], [1]!Articles[#Data], COLUMN([1]!Articles[[#Headers],[Currency Country]]), FALSE)</f>
        <v>#REF!</v>
      </c>
      <c r="W127" s="1" t="e">
        <f>VLOOKUP(Costs9[[#This Row],[ID '#]], [1]!Articles[#Data], COLUMN([1]!Articles[[#Headers],[Currency Year]]), FALSE)</f>
        <v>#REF!</v>
      </c>
      <c r="X12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7" s="21" t="e">
        <f>Costs9[[#This Row],[Cost (unit changed if necessary)]]/Costs9[[#This Row],[Exchange Rate for US and Currency Country for Listed Year OR PPP if $Int]]</f>
        <v>#REF!</v>
      </c>
      <c r="Z127" s="21" t="e">
        <f>INDEX([1]!Exchange_Tab[#Data], MATCH(Costs9[[#This Row],[Country/Region]], [1]!Exchange_Tab[Country Name], 0), MATCH(Costs9[[#This Row],[Currency Year]], '[1]Exchange Rates'!$A$1:$BC$1, 0))</f>
        <v>#REF!</v>
      </c>
      <c r="AA127" s="21" t="e">
        <f>IF(Costs9[[#This Row],[Exchange Rate for US and Study Country for Listed Year]]*Costs9[[#This Row],[US Cost in Listed Year]]=0, NA(), Costs9[[#This Row],[US Cost in Listed Year]]*Costs9[[#This Row],[Exchange Rate for US and Study Country for Listed Year]])</f>
        <v>#REF!</v>
      </c>
      <c r="AB127" s="21" t="e">
        <f>VLOOKUP(Costs9[[#This Row],[Country/Region]], [1]!CPI_Tab[#Data], COLUMN([1]!CPI_Tab[[#Headers],[2012]]), FALSE)</f>
        <v>#REF!</v>
      </c>
      <c r="AC127" s="21" t="e">
        <f>INDEX([1]!CPI_Tab[#Data], MATCH(Costs9[[#This Row],[Country/Region]], [1]!CPI_Tab[Country], FALSE), MATCH(Costs9[[#This Row],[Currency Year]], [1]CPI!$A$2:$Q$2, FALSE))</f>
        <v>#REF!</v>
      </c>
      <c r="AD127" s="21"/>
      <c r="AE12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7" s="21" t="e">
        <f>VLOOKUP(Costs9[[#This Row],[Country/Region]], [1]!Exchange_Tab[#Data], COLUMN([1]!Exchange_Tab[[#Headers],[2012]]), FALSE)</f>
        <v>#REF!</v>
      </c>
      <c r="AG127" s="22">
        <v>243.9161727138964</v>
      </c>
      <c r="AH127" s="21" t="str">
        <f>Costs9[Unit or period]</f>
        <v>per year</v>
      </c>
    </row>
    <row r="128" spans="2:34" ht="31.5" x14ac:dyDescent="0.25">
      <c r="B128" s="13">
        <v>37</v>
      </c>
      <c r="C128" s="14" t="str">
        <f>IF(Costs9[[#This Row],[Column3]]=D127, "  ",D128)</f>
        <v xml:space="preserve">  </v>
      </c>
      <c r="D128" s="15" t="s">
        <v>197</v>
      </c>
      <c r="E128" s="1" t="e">
        <f>VLOOKUP(Costs9[[#This Row],[ID '#]], [1]!Articles[#Data], COLUMN([1]!Articles[[#Headers],[Lead Author]]), FALSE)</f>
        <v>#REF!</v>
      </c>
      <c r="F128" s="1" t="e">
        <f>CONCATENATE(RIGHT(Costs9[Author1],(LEN(Costs9[Author1])-FIND(" ",Costs9[Author1])))," et al. (",Costs9[[#This Row],[Study Year]],")")</f>
        <v>#REF!</v>
      </c>
      <c r="G128" s="1" t="e">
        <f>IF(Costs9[Author]=F127, "  ",Costs9[Author])</f>
        <v>#REF!</v>
      </c>
      <c r="H128" s="1" t="e">
        <f>VLOOKUP(Costs9[[#This Row],[ID '#]], [1]!Articles[#Data], COLUMN([1]!Articles[[#Headers],[Study year]]), FALSE)</f>
        <v>#REF!</v>
      </c>
      <c r="I128" s="16" t="str">
        <f>Costs9[Intervention Original]&amp;": " &amp;Costs9[Unit]</f>
        <v>Community-based service model, target coverage 70%: Newer antipsychotic drugs</v>
      </c>
      <c r="J128" s="17" t="str">
        <f>IF(Costs9[Intervention_All]=I127, "   ",Costs9[Intervention_All])</f>
        <v>Community-based service model, target coverage 70%: Newer antipsychotic drugs</v>
      </c>
      <c r="K128" s="1" t="e">
        <f>VLOOKUP(Costs9[[#This Row],[ID '#]], [1]!Articles[#Data], COLUMN([1]!Articles[[#Headers],[Country/ region]]), FALSE)</f>
        <v>#REF!</v>
      </c>
      <c r="L128" s="1" t="e">
        <f>IF(Costs9[[#This Row],[Study Country]] = "Multiple", "", Costs9[[#This Row],[Study Country]])</f>
        <v>#REF!</v>
      </c>
      <c r="M128" s="1" t="s">
        <v>210</v>
      </c>
      <c r="N128" s="18" t="s">
        <v>212</v>
      </c>
      <c r="O128" s="19">
        <v>248293</v>
      </c>
      <c r="P128" s="1" t="s">
        <v>53</v>
      </c>
      <c r="Q128" s="20"/>
      <c r="R128" s="1"/>
      <c r="S128" s="12">
        <f>IF(NOT(ISBLANK(Costs9[[#This Row],[Conversion]])), Costs9[[#This Row],[Conversion]], Costs9[[#This Row],[Costs Presented]])</f>
        <v>248293</v>
      </c>
      <c r="T128" s="1" t="str">
        <f>IF(NOT(ISBLANK(Costs9[[#This Row],[New Unit or Period]])), Costs9[[#This Row],[New Unit or Period]], Costs9[[#This Row],[Unit Presented]])</f>
        <v>per year</v>
      </c>
      <c r="U128" s="1" t="e">
        <f>Costs9[Currency Country] &amp; "  (" &amp;Costs9[Currency Year] &amp; ")"</f>
        <v>#REF!</v>
      </c>
      <c r="V128" s="1" t="e">
        <f>VLOOKUP(Costs9[[#This Row],[ID '#]], [1]!Articles[#Data], COLUMN([1]!Articles[[#Headers],[Currency Country]]), FALSE)</f>
        <v>#REF!</v>
      </c>
      <c r="W128" s="1" t="e">
        <f>VLOOKUP(Costs9[[#This Row],[ID '#]], [1]!Articles[#Data], COLUMN([1]!Articles[[#Headers],[Currency Year]]), FALSE)</f>
        <v>#REF!</v>
      </c>
      <c r="X12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8" s="21" t="e">
        <f>Costs9[[#This Row],[Cost (unit changed if necessary)]]/Costs9[[#This Row],[Exchange Rate for US and Currency Country for Listed Year OR PPP if $Int]]</f>
        <v>#REF!</v>
      </c>
      <c r="Z128" s="21" t="e">
        <f>INDEX([1]!Exchange_Tab[#Data], MATCH(Costs9[[#This Row],[Country/Region]], [1]!Exchange_Tab[Country Name], 0), MATCH(Costs9[[#This Row],[Currency Year]], '[1]Exchange Rates'!$A$1:$BC$1, 0))</f>
        <v>#REF!</v>
      </c>
      <c r="AA128" s="21" t="e">
        <f>IF(Costs9[[#This Row],[Exchange Rate for US and Study Country for Listed Year]]*Costs9[[#This Row],[US Cost in Listed Year]]=0, NA(), Costs9[[#This Row],[US Cost in Listed Year]]*Costs9[[#This Row],[Exchange Rate for US and Study Country for Listed Year]])</f>
        <v>#REF!</v>
      </c>
      <c r="AB128" s="21" t="e">
        <f>VLOOKUP(Costs9[[#This Row],[Country/Region]], [1]!CPI_Tab[#Data], COLUMN([1]!CPI_Tab[[#Headers],[2012]]), FALSE)</f>
        <v>#REF!</v>
      </c>
      <c r="AC128" s="21" t="e">
        <f>INDEX([1]!CPI_Tab[#Data], MATCH(Costs9[[#This Row],[Country/Region]], [1]!CPI_Tab[Country], FALSE), MATCH(Costs9[[#This Row],[Currency Year]], [1]CPI!$A$2:$Q$2, FALSE))</f>
        <v>#REF!</v>
      </c>
      <c r="AD128" s="21"/>
      <c r="AE12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8" s="21" t="e">
        <f>VLOOKUP(Costs9[[#This Row],[Country/Region]], [1]!Exchange_Tab[#Data], COLUMN([1]!Exchange_Tab[[#Headers],[2012]]), FALSE)</f>
        <v>#REF!</v>
      </c>
      <c r="AG128" s="22">
        <v>6593.6503289767534</v>
      </c>
      <c r="AH128" s="21" t="str">
        <f>Costs9[Unit or period]</f>
        <v>per year</v>
      </c>
    </row>
    <row r="129" spans="2:34" ht="47.25" x14ac:dyDescent="0.25">
      <c r="B129" s="13">
        <v>37</v>
      </c>
      <c r="C129" s="14" t="str">
        <f>IF(Costs9[[#This Row],[Column3]]=D128, "  ",D129)</f>
        <v xml:space="preserve">  </v>
      </c>
      <c r="D129" s="15" t="s">
        <v>197</v>
      </c>
      <c r="E129" s="1" t="e">
        <f>VLOOKUP(Costs9[[#This Row],[ID '#]], [1]!Articles[#Data], COLUMN([1]!Articles[[#Headers],[Lead Author]]), FALSE)</f>
        <v>#REF!</v>
      </c>
      <c r="F129" s="1" t="e">
        <f>CONCATENATE(RIGHT(Costs9[Author1],(LEN(Costs9[Author1])-FIND(" ",Costs9[Author1])))," et al. (",Costs9[[#This Row],[Study Year]],")")</f>
        <v>#REF!</v>
      </c>
      <c r="G129" s="1" t="e">
        <f>IF(Costs9[Author]=F128, "  ",Costs9[Author])</f>
        <v>#REF!</v>
      </c>
      <c r="H129" s="1" t="e">
        <f>VLOOKUP(Costs9[[#This Row],[ID '#]], [1]!Articles[#Data], COLUMN([1]!Articles[[#Headers],[Study year]]), FALSE)</f>
        <v>#REF!</v>
      </c>
      <c r="I129" s="23" t="str">
        <f>Costs9[Intervention Original]&amp;": " &amp;Costs9[Unit]</f>
        <v>Community-based service model, target coverage 70%: Older antipsychotic drugs + psychosocial treatment</v>
      </c>
      <c r="J129" s="17" t="str">
        <f>IF(Costs9[Intervention_All]=I128, "   ",Costs9[Intervention_All])</f>
        <v>Community-based service model, target coverage 70%: Older antipsychotic drugs + psychosocial treatment</v>
      </c>
      <c r="K129" s="1" t="e">
        <f>VLOOKUP(Costs9[[#This Row],[ID '#]], [1]!Articles[#Data], COLUMN([1]!Articles[[#Headers],[Country/ region]]), FALSE)</f>
        <v>#REF!</v>
      </c>
      <c r="L129" s="1" t="e">
        <f>IF(Costs9[[#This Row],[Study Country]] = "Multiple", "", Costs9[[#This Row],[Study Country]])</f>
        <v>#REF!</v>
      </c>
      <c r="M129" s="1" t="s">
        <v>210</v>
      </c>
      <c r="N129" s="1" t="s">
        <v>213</v>
      </c>
      <c r="O129" s="19">
        <v>9204</v>
      </c>
      <c r="P129" s="1" t="s">
        <v>53</v>
      </c>
      <c r="Q129" s="20"/>
      <c r="R129" s="1"/>
      <c r="S129" s="12">
        <f>IF(NOT(ISBLANK(Costs9[[#This Row],[Conversion]])), Costs9[[#This Row],[Conversion]], Costs9[[#This Row],[Costs Presented]])</f>
        <v>9204</v>
      </c>
      <c r="T129" s="1" t="str">
        <f>IF(NOT(ISBLANK(Costs9[[#This Row],[New Unit or Period]])), Costs9[[#This Row],[New Unit or Period]], Costs9[[#This Row],[Unit Presented]])</f>
        <v>per year</v>
      </c>
      <c r="U129" s="1" t="e">
        <f>Costs9[Currency Country] &amp; "  (" &amp;Costs9[Currency Year] &amp; ")"</f>
        <v>#REF!</v>
      </c>
      <c r="V129" s="1" t="e">
        <f>VLOOKUP(Costs9[[#This Row],[ID '#]], [1]!Articles[#Data], COLUMN([1]!Articles[[#Headers],[Currency Country]]), FALSE)</f>
        <v>#REF!</v>
      </c>
      <c r="W129" s="1" t="e">
        <f>VLOOKUP(Costs9[[#This Row],[ID '#]], [1]!Articles[#Data], COLUMN([1]!Articles[[#Headers],[Currency Year]]), FALSE)</f>
        <v>#REF!</v>
      </c>
      <c r="X12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29" s="21" t="e">
        <f>Costs9[[#This Row],[Cost (unit changed if necessary)]]/Costs9[[#This Row],[Exchange Rate for US and Currency Country for Listed Year OR PPP if $Int]]</f>
        <v>#REF!</v>
      </c>
      <c r="Z129" s="21" t="e">
        <f>INDEX([1]!Exchange_Tab[#Data], MATCH(Costs9[[#This Row],[Country/Region]], [1]!Exchange_Tab[Country Name], 0), MATCH(Costs9[[#This Row],[Currency Year]], '[1]Exchange Rates'!$A$1:$BC$1, 0))</f>
        <v>#REF!</v>
      </c>
      <c r="AA129" s="21" t="e">
        <f>IF(Costs9[[#This Row],[Exchange Rate for US and Study Country for Listed Year]]*Costs9[[#This Row],[US Cost in Listed Year]]=0, NA(), Costs9[[#This Row],[US Cost in Listed Year]]*Costs9[[#This Row],[Exchange Rate for US and Study Country for Listed Year]])</f>
        <v>#REF!</v>
      </c>
      <c r="AB129" s="21" t="e">
        <f>VLOOKUP(Costs9[[#This Row],[Country/Region]], [1]!CPI_Tab[#Data], COLUMN([1]!CPI_Tab[[#Headers],[2012]]), FALSE)</f>
        <v>#REF!</v>
      </c>
      <c r="AC129" s="21" t="e">
        <f>INDEX([1]!CPI_Tab[#Data], MATCH(Costs9[[#This Row],[Country/Region]], [1]!CPI_Tab[Country], FALSE), MATCH(Costs9[[#This Row],[Currency Year]], [1]CPI!$A$2:$Q$2, FALSE))</f>
        <v>#REF!</v>
      </c>
      <c r="AD129" s="21"/>
      <c r="AE12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29" s="21" t="e">
        <f>VLOOKUP(Costs9[[#This Row],[Country/Region]], [1]!Exchange_Tab[#Data], COLUMN([1]!Exchange_Tab[[#Headers],[2012]]), FALSE)</f>
        <v>#REF!</v>
      </c>
      <c r="AG129" s="22">
        <v>244.4207352921832</v>
      </c>
      <c r="AH129" s="21" t="str">
        <f>Costs9[Unit or period]</f>
        <v>per year</v>
      </c>
    </row>
    <row r="130" spans="2:34" ht="47.25" x14ac:dyDescent="0.25">
      <c r="B130" s="13">
        <v>37</v>
      </c>
      <c r="C130" s="14" t="str">
        <f>IF(Costs9[[#This Row],[Column3]]=D129, "  ",D130)</f>
        <v xml:space="preserve">  </v>
      </c>
      <c r="D130" s="15" t="s">
        <v>197</v>
      </c>
      <c r="E130" s="1" t="e">
        <f>VLOOKUP(Costs9[[#This Row],[ID '#]], [1]!Articles[#Data], COLUMN([1]!Articles[[#Headers],[Lead Author]]), FALSE)</f>
        <v>#REF!</v>
      </c>
      <c r="F130" s="1" t="e">
        <f>CONCATENATE(RIGHT(Costs9[Author1],(LEN(Costs9[Author1])-FIND(" ",Costs9[Author1])))," et al. (",Costs9[[#This Row],[Study Year]],")")</f>
        <v>#REF!</v>
      </c>
      <c r="G130" s="1" t="e">
        <f>IF(Costs9[Author]=F129, "  ",Costs9[Author])</f>
        <v>#REF!</v>
      </c>
      <c r="H130" s="1" t="e">
        <f>VLOOKUP(Costs9[[#This Row],[ID '#]], [1]!Articles[#Data], COLUMN([1]!Articles[[#Headers],[Study year]]), FALSE)</f>
        <v>#REF!</v>
      </c>
      <c r="I130" s="23" t="str">
        <f>Costs9[Intervention Original]&amp;": " &amp;Costs9[Unit]</f>
        <v>Community-based service model, target coverage 70%: Newer antipsychotic drugs + psychosocial treatment</v>
      </c>
      <c r="J130" s="17" t="str">
        <f>IF(Costs9[Intervention_All]=I129, "   ",Costs9[Intervention_All])</f>
        <v>Community-based service model, target coverage 70%: Newer antipsychotic drugs + psychosocial treatment</v>
      </c>
      <c r="K130" s="1" t="e">
        <f>VLOOKUP(Costs9[[#This Row],[ID '#]], [1]!Articles[#Data], COLUMN([1]!Articles[[#Headers],[Country/ region]]), FALSE)</f>
        <v>#REF!</v>
      </c>
      <c r="L130" s="1" t="e">
        <f>IF(Costs9[[#This Row],[Study Country]] = "Multiple", "", Costs9[[#This Row],[Study Country]])</f>
        <v>#REF!</v>
      </c>
      <c r="M130" s="1" t="s">
        <v>210</v>
      </c>
      <c r="N130" s="1" t="s">
        <v>214</v>
      </c>
      <c r="O130" s="19">
        <v>249037</v>
      </c>
      <c r="P130" s="1" t="s">
        <v>53</v>
      </c>
      <c r="Q130" s="20"/>
      <c r="R130" s="1"/>
      <c r="S130" s="12">
        <f>IF(NOT(ISBLANK(Costs9[[#This Row],[Conversion]])), Costs9[[#This Row],[Conversion]], Costs9[[#This Row],[Costs Presented]])</f>
        <v>249037</v>
      </c>
      <c r="T130" s="1" t="str">
        <f>IF(NOT(ISBLANK(Costs9[[#This Row],[New Unit or Period]])), Costs9[[#This Row],[New Unit or Period]], Costs9[[#This Row],[Unit Presented]])</f>
        <v>per year</v>
      </c>
      <c r="U130" s="1" t="e">
        <f>Costs9[Currency Country] &amp; "  (" &amp;Costs9[Currency Year] &amp; ")"</f>
        <v>#REF!</v>
      </c>
      <c r="V130" s="1" t="e">
        <f>VLOOKUP(Costs9[[#This Row],[ID '#]], [1]!Articles[#Data], COLUMN([1]!Articles[[#Headers],[Currency Country]]), FALSE)</f>
        <v>#REF!</v>
      </c>
      <c r="W130" s="1" t="e">
        <f>VLOOKUP(Costs9[[#This Row],[ID '#]], [1]!Articles[#Data], COLUMN([1]!Articles[[#Headers],[Currency Year]]), FALSE)</f>
        <v>#REF!</v>
      </c>
      <c r="X13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0" s="21" t="e">
        <f>Costs9[[#This Row],[Cost (unit changed if necessary)]]/Costs9[[#This Row],[Exchange Rate for US and Currency Country for Listed Year OR PPP if $Int]]</f>
        <v>#REF!</v>
      </c>
      <c r="Z130" s="21" t="e">
        <f>INDEX([1]!Exchange_Tab[#Data], MATCH(Costs9[[#This Row],[Country/Region]], [1]!Exchange_Tab[Country Name], 0), MATCH(Costs9[[#This Row],[Currency Year]], '[1]Exchange Rates'!$A$1:$BC$1, 0))</f>
        <v>#REF!</v>
      </c>
      <c r="AA130" s="21" t="e">
        <f>IF(Costs9[[#This Row],[Exchange Rate for US and Study Country for Listed Year]]*Costs9[[#This Row],[US Cost in Listed Year]]=0, NA(), Costs9[[#This Row],[US Cost in Listed Year]]*Costs9[[#This Row],[Exchange Rate for US and Study Country for Listed Year]])</f>
        <v>#REF!</v>
      </c>
      <c r="AB130" s="21" t="e">
        <f>VLOOKUP(Costs9[[#This Row],[Country/Region]], [1]!CPI_Tab[#Data], COLUMN([1]!CPI_Tab[[#Headers],[2012]]), FALSE)</f>
        <v>#REF!</v>
      </c>
      <c r="AC130" s="21" t="e">
        <f>INDEX([1]!CPI_Tab[#Data], MATCH(Costs9[[#This Row],[Country/Region]], [1]!CPI_Tab[Country], FALSE), MATCH(Costs9[[#This Row],[Currency Year]], [1]CPI!$A$2:$Q$2, FALSE))</f>
        <v>#REF!</v>
      </c>
      <c r="AD130" s="21"/>
      <c r="AE13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0" s="21" t="e">
        <f>VLOOKUP(Costs9[[#This Row],[Country/Region]], [1]!Exchange_Tab[#Data], COLUMN([1]!Exchange_Tab[[#Headers],[2012]]), FALSE)</f>
        <v>#REF!</v>
      </c>
      <c r="AG130" s="22">
        <v>6613.4079373054565</v>
      </c>
      <c r="AH130" s="21" t="str">
        <f>Costs9[Unit or period]</f>
        <v>per year</v>
      </c>
    </row>
    <row r="131" spans="2:34" ht="31.5" x14ac:dyDescent="0.25">
      <c r="B131" s="13">
        <v>37</v>
      </c>
      <c r="C131" s="14" t="str">
        <f>IF(Costs9[[#This Row],[Column3]]=D130, "  ",D131)</f>
        <v xml:space="preserve">  </v>
      </c>
      <c r="D131" s="15" t="s">
        <v>197</v>
      </c>
      <c r="E131" s="1" t="e">
        <f>VLOOKUP(Costs9[[#This Row],[ID '#]], [1]!Articles[#Data], COLUMN([1]!Articles[[#Headers],[Lead Author]]), FALSE)</f>
        <v>#REF!</v>
      </c>
      <c r="F131" s="1" t="e">
        <f>CONCATENATE(RIGHT(Costs9[Author1],(LEN(Costs9[Author1])-FIND(" ",Costs9[Author1])))," et al. (",Costs9[[#This Row],[Study Year]],")")</f>
        <v>#REF!</v>
      </c>
      <c r="G131" s="1" t="e">
        <f>IF(Costs9[Author]=F130, "  ",Costs9[Author])</f>
        <v>#REF!</v>
      </c>
      <c r="H131" s="1" t="e">
        <f>VLOOKUP(Costs9[[#This Row],[ID '#]], [1]!Articles[#Data], COLUMN([1]!Articles[[#Headers],[Study year]]), FALSE)</f>
        <v>#REF!</v>
      </c>
      <c r="I131" s="23" t="str">
        <f>Costs9[Intervention Original]&amp;": " &amp;Costs9[Unit]</f>
        <v>Community-based service model, target coverage 70%: Case management with older drug</v>
      </c>
      <c r="J131" s="17" t="str">
        <f>IF(Costs9[Intervention_All]=I130, "   ",Costs9[Intervention_All])</f>
        <v>Community-based service model, target coverage 70%: Case management with older drug</v>
      </c>
      <c r="K131" s="1" t="e">
        <f>VLOOKUP(Costs9[[#This Row],[ID '#]], [1]!Articles[#Data], COLUMN([1]!Articles[[#Headers],[Country/ region]]), FALSE)</f>
        <v>#REF!</v>
      </c>
      <c r="L131" s="1" t="e">
        <f>IF(Costs9[[#This Row],[Study Country]] = "Multiple", "", Costs9[[#This Row],[Study Country]])</f>
        <v>#REF!</v>
      </c>
      <c r="M131" s="1" t="s">
        <v>210</v>
      </c>
      <c r="N131" s="1" t="s">
        <v>215</v>
      </c>
      <c r="O131" s="19">
        <v>10627</v>
      </c>
      <c r="P131" s="1" t="s">
        <v>53</v>
      </c>
      <c r="Q131" s="20"/>
      <c r="R131" s="1"/>
      <c r="S131" s="12">
        <f>IF(NOT(ISBLANK(Costs9[[#This Row],[Conversion]])), Costs9[[#This Row],[Conversion]], Costs9[[#This Row],[Costs Presented]])</f>
        <v>10627</v>
      </c>
      <c r="T131" s="1" t="str">
        <f>IF(NOT(ISBLANK(Costs9[[#This Row],[New Unit or Period]])), Costs9[[#This Row],[New Unit or Period]], Costs9[[#This Row],[Unit Presented]])</f>
        <v>per year</v>
      </c>
      <c r="U131" s="1" t="e">
        <f>Costs9[Currency Country] &amp; "  (" &amp;Costs9[Currency Year] &amp; ")"</f>
        <v>#REF!</v>
      </c>
      <c r="V131" s="1" t="e">
        <f>VLOOKUP(Costs9[[#This Row],[ID '#]], [1]!Articles[#Data], COLUMN([1]!Articles[[#Headers],[Currency Country]]), FALSE)</f>
        <v>#REF!</v>
      </c>
      <c r="W131" s="1" t="e">
        <f>VLOOKUP(Costs9[[#This Row],[ID '#]], [1]!Articles[#Data], COLUMN([1]!Articles[[#Headers],[Currency Year]]), FALSE)</f>
        <v>#REF!</v>
      </c>
      <c r="X131"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1" s="21" t="e">
        <f>Costs9[[#This Row],[Cost (unit changed if necessary)]]/Costs9[[#This Row],[Exchange Rate for US and Currency Country for Listed Year OR PPP if $Int]]</f>
        <v>#REF!</v>
      </c>
      <c r="Z131" s="21" t="e">
        <f>INDEX([1]!Exchange_Tab[#Data], MATCH(Costs9[[#This Row],[Country/Region]], [1]!Exchange_Tab[Country Name], 0), MATCH(Costs9[[#This Row],[Currency Year]], '[1]Exchange Rates'!$A$1:$BC$1, 0))</f>
        <v>#REF!</v>
      </c>
      <c r="AA131" s="21" t="e">
        <f>IF(Costs9[[#This Row],[Exchange Rate for US and Study Country for Listed Year]]*Costs9[[#This Row],[US Cost in Listed Year]]=0, NA(), Costs9[[#This Row],[US Cost in Listed Year]]*Costs9[[#This Row],[Exchange Rate for US and Study Country for Listed Year]])</f>
        <v>#REF!</v>
      </c>
      <c r="AB131" s="21" t="e">
        <f>VLOOKUP(Costs9[[#This Row],[Country/Region]], [1]!CPI_Tab[#Data], COLUMN([1]!CPI_Tab[[#Headers],[2012]]), FALSE)</f>
        <v>#REF!</v>
      </c>
      <c r="AC131" s="21" t="e">
        <f>INDEX([1]!CPI_Tab[#Data], MATCH(Costs9[[#This Row],[Country/Region]], [1]!CPI_Tab[Country], FALSE), MATCH(Costs9[[#This Row],[Currency Year]], [1]CPI!$A$2:$Q$2, FALSE))</f>
        <v>#REF!</v>
      </c>
      <c r="AD131" s="21"/>
      <c r="AE131"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1" s="21" t="e">
        <f>VLOOKUP(Costs9[[#This Row],[Country/Region]], [1]!Exchange_Tab[#Data], COLUMN([1]!Exchange_Tab[[#Headers],[2012]]), FALSE)</f>
        <v>#REF!</v>
      </c>
      <c r="AG131" s="22">
        <v>282.20981681334536</v>
      </c>
      <c r="AH131" s="21" t="str">
        <f>Costs9[Unit or period]</f>
        <v>per year</v>
      </c>
    </row>
    <row r="132" spans="2:34" ht="31.5" x14ac:dyDescent="0.25">
      <c r="B132" s="13">
        <v>37</v>
      </c>
      <c r="C132" s="14" t="str">
        <f>IF(Costs9[[#This Row],[Column3]]=D131, "  ",D132)</f>
        <v xml:space="preserve">  </v>
      </c>
      <c r="D132" s="15" t="s">
        <v>197</v>
      </c>
      <c r="E132" s="1" t="e">
        <f>VLOOKUP(Costs9[[#This Row],[ID '#]], [1]!Articles[#Data], COLUMN([1]!Articles[[#Headers],[Lead Author]]), FALSE)</f>
        <v>#REF!</v>
      </c>
      <c r="F132" s="1" t="e">
        <f>CONCATENATE(RIGHT(Costs9[Author1],(LEN(Costs9[Author1])-FIND(" ",Costs9[Author1])))," et al. (",Costs9[[#This Row],[Study Year]],")")</f>
        <v>#REF!</v>
      </c>
      <c r="G132" s="1" t="e">
        <f>IF(Costs9[Author]=F131, "  ",Costs9[Author])</f>
        <v>#REF!</v>
      </c>
      <c r="H132" s="1" t="e">
        <f>VLOOKUP(Costs9[[#This Row],[ID '#]], [1]!Articles[#Data], COLUMN([1]!Articles[[#Headers],[Study year]]), FALSE)</f>
        <v>#REF!</v>
      </c>
      <c r="I132" s="23" t="str">
        <f>Costs9[Intervention Original]&amp;": " &amp;Costs9[Unit]</f>
        <v>Community-based service model, target coverage 70%: Case management with newer drug</v>
      </c>
      <c r="J132" s="17" t="str">
        <f>IF(Costs9[Intervention_All]=I131, "   ",Costs9[Intervention_All])</f>
        <v>Community-based service model, target coverage 70%: Case management with newer drug</v>
      </c>
      <c r="K132" s="1" t="e">
        <f>VLOOKUP(Costs9[[#This Row],[ID '#]], [1]!Articles[#Data], COLUMN([1]!Articles[[#Headers],[Country/ region]]), FALSE)</f>
        <v>#REF!</v>
      </c>
      <c r="L132" s="1" t="e">
        <f>IF(Costs9[[#This Row],[Study Country]] = "Multiple", "", Costs9[[#This Row],[Study Country]])</f>
        <v>#REF!</v>
      </c>
      <c r="M132" s="1" t="s">
        <v>210</v>
      </c>
      <c r="N132" s="1" t="s">
        <v>216</v>
      </c>
      <c r="O132" s="19">
        <v>250460</v>
      </c>
      <c r="P132" s="1" t="s">
        <v>53</v>
      </c>
      <c r="Q132" s="20"/>
      <c r="R132" s="1"/>
      <c r="S132" s="12">
        <f>IF(NOT(ISBLANK(Costs9[[#This Row],[Conversion]])), Costs9[[#This Row],[Conversion]], Costs9[[#This Row],[Costs Presented]])</f>
        <v>250460</v>
      </c>
      <c r="T132" s="1" t="str">
        <f>IF(NOT(ISBLANK(Costs9[[#This Row],[New Unit or Period]])), Costs9[[#This Row],[New Unit or Period]], Costs9[[#This Row],[Unit Presented]])</f>
        <v>per year</v>
      </c>
      <c r="U132" s="1" t="e">
        <f>Costs9[Currency Country] &amp; "  (" &amp;Costs9[Currency Year] &amp; ")"</f>
        <v>#REF!</v>
      </c>
      <c r="V132" s="1" t="e">
        <f>VLOOKUP(Costs9[[#This Row],[ID '#]], [1]!Articles[#Data], COLUMN([1]!Articles[[#Headers],[Currency Country]]), FALSE)</f>
        <v>#REF!</v>
      </c>
      <c r="W132" s="1" t="e">
        <f>VLOOKUP(Costs9[[#This Row],[ID '#]], [1]!Articles[#Data], COLUMN([1]!Articles[[#Headers],[Currency Year]]), FALSE)</f>
        <v>#REF!</v>
      </c>
      <c r="X132"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2" s="21" t="e">
        <f>Costs9[[#This Row],[Cost (unit changed if necessary)]]/Costs9[[#This Row],[Exchange Rate for US and Currency Country for Listed Year OR PPP if $Int]]</f>
        <v>#REF!</v>
      </c>
      <c r="Z132" s="21" t="e">
        <f>INDEX([1]!Exchange_Tab[#Data], MATCH(Costs9[[#This Row],[Country/Region]], [1]!Exchange_Tab[Country Name], 0), MATCH(Costs9[[#This Row],[Currency Year]], '[1]Exchange Rates'!$A$1:$BC$1, 0))</f>
        <v>#REF!</v>
      </c>
      <c r="AA132" s="21" t="e">
        <f>IF(Costs9[[#This Row],[Exchange Rate for US and Study Country for Listed Year]]*Costs9[[#This Row],[US Cost in Listed Year]]=0, NA(), Costs9[[#This Row],[US Cost in Listed Year]]*Costs9[[#This Row],[Exchange Rate for US and Study Country for Listed Year]])</f>
        <v>#REF!</v>
      </c>
      <c r="AB132" s="21" t="e">
        <f>VLOOKUP(Costs9[[#This Row],[Country/Region]], [1]!CPI_Tab[#Data], COLUMN([1]!CPI_Tab[[#Headers],[2012]]), FALSE)</f>
        <v>#REF!</v>
      </c>
      <c r="AC132" s="21" t="e">
        <f>INDEX([1]!CPI_Tab[#Data], MATCH(Costs9[[#This Row],[Country/Region]], [1]!CPI_Tab[Country], FALSE), MATCH(Costs9[[#This Row],[Currency Year]], [1]CPI!$A$2:$Q$2, FALSE))</f>
        <v>#REF!</v>
      </c>
      <c r="AD132" s="21"/>
      <c r="AE132"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2" s="21" t="e">
        <f>VLOOKUP(Costs9[[#This Row],[Country/Region]], [1]!Exchange_Tab[#Data], COLUMN([1]!Exchange_Tab[[#Headers],[2012]]), FALSE)</f>
        <v>#REF!</v>
      </c>
      <c r="AG132" s="22">
        <v>6651.1970188266196</v>
      </c>
      <c r="AH132" s="21" t="str">
        <f>Costs9[Unit or period]</f>
        <v>per year</v>
      </c>
    </row>
    <row r="133" spans="2:34" ht="31.5" x14ac:dyDescent="0.25">
      <c r="B133" s="13">
        <v>58</v>
      </c>
      <c r="C133" s="14" t="str">
        <f>IF(Costs9[[#This Row],[Column3]]=D132, "  ",D133)</f>
        <v xml:space="preserve">  </v>
      </c>
      <c r="D133" s="15" t="s">
        <v>197</v>
      </c>
      <c r="E133" s="1" t="e">
        <f>VLOOKUP(Costs9[[#This Row],[ID '#]], [1]!Articles[#Data], COLUMN([1]!Articles[[#Headers],[Lead Author]]), FALSE)</f>
        <v>#REF!</v>
      </c>
      <c r="F133" s="1" t="e">
        <f>CONCATENATE(RIGHT(Costs9[Author1],(LEN(Costs9[Author1])-FIND(" ",Costs9[Author1])))," et al. (",Costs9[[#This Row],[Study Year]],")")</f>
        <v>#REF!</v>
      </c>
      <c r="G133" s="1" t="e">
        <f>IF(Costs9[Author]=F132, "  ",Costs9[Author])</f>
        <v>#REF!</v>
      </c>
      <c r="H133" s="1" t="e">
        <f>VLOOKUP(Costs9[[#This Row],[ID '#]], [1]!Articles[#Data], COLUMN([1]!Articles[[#Headers],[Study year]]), FALSE)</f>
        <v>#REF!</v>
      </c>
      <c r="I133" s="16" t="str">
        <f>Costs9[Intervention Original]&amp;": " &amp;Costs9[Unit]</f>
        <v>Medication (3 month cycle): Haloperidol (9.35 mg/day)</v>
      </c>
      <c r="J133" s="17" t="str">
        <f>IF(Costs9[Intervention_All]=I132, "   ",Costs9[Intervention_All])</f>
        <v>Medication (3 month cycle): Haloperidol (9.35 mg/day)</v>
      </c>
      <c r="K133" s="1" t="e">
        <f>VLOOKUP(Costs9[[#This Row],[ID '#]], [1]!Articles[#Data], COLUMN([1]!Articles[[#Headers],[Country/ region]]), FALSE)</f>
        <v>#REF!</v>
      </c>
      <c r="L133" s="1" t="e">
        <f>IF(Costs9[[#This Row],[Study Country]] = "Multiple", "", Costs9[[#This Row],[Study Country]])</f>
        <v>#REF!</v>
      </c>
      <c r="M133" s="1" t="s">
        <v>217</v>
      </c>
      <c r="N133" s="18" t="s">
        <v>218</v>
      </c>
      <c r="O133" s="19">
        <v>20.5</v>
      </c>
      <c r="P133" s="1" t="s">
        <v>219</v>
      </c>
      <c r="Q133" s="20">
        <f t="shared" ref="Q133:Q138" si="0">(4*O133)</f>
        <v>82</v>
      </c>
      <c r="R133" s="1" t="s">
        <v>53</v>
      </c>
      <c r="S133" s="12">
        <f>IF(NOT(ISBLANK(Costs9[[#This Row],[Conversion]])), Costs9[[#This Row],[Conversion]], Costs9[[#This Row],[Costs Presented]])</f>
        <v>82</v>
      </c>
      <c r="T133" s="1" t="str">
        <f>IF(NOT(ISBLANK(Costs9[[#This Row],[New Unit or Period]])), Costs9[[#This Row],[New Unit or Period]], Costs9[[#This Row],[Unit Presented]])</f>
        <v>per year</v>
      </c>
      <c r="U133" s="1" t="e">
        <f>Costs9[Currency Country] &amp; "  (" &amp;Costs9[Currency Year] &amp; ")"</f>
        <v>#REF!</v>
      </c>
      <c r="V133" s="1" t="e">
        <f>VLOOKUP(Costs9[[#This Row],[ID '#]], [1]!Articles[#Data], COLUMN([1]!Articles[[#Headers],[Currency Country]]), FALSE)</f>
        <v>#REF!</v>
      </c>
      <c r="W133" s="1" t="e">
        <f>VLOOKUP(Costs9[[#This Row],[ID '#]], [1]!Articles[#Data], COLUMN([1]!Articles[[#Headers],[Currency Year]]), FALSE)</f>
        <v>#REF!</v>
      </c>
      <c r="X133"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3" s="21" t="e">
        <f>Costs9[[#This Row],[Cost (unit changed if necessary)]]/Costs9[[#This Row],[Exchange Rate for US and Currency Country for Listed Year OR PPP if $Int]]</f>
        <v>#REF!</v>
      </c>
      <c r="Z133" s="21" t="e">
        <f>INDEX([1]!Exchange_Tab[#Data], MATCH(Costs9[[#This Row],[Country/Region]], [1]!Exchange_Tab[Country Name], 0), MATCH(Costs9[[#This Row],[Currency Year]], '[1]Exchange Rates'!$A$1:$BC$1, 0))</f>
        <v>#REF!</v>
      </c>
      <c r="AA133" s="21" t="e">
        <f>IF(Costs9[[#This Row],[Exchange Rate for US and Study Country for Listed Year]]*Costs9[[#This Row],[US Cost in Listed Year]]=0, NA(), Costs9[[#This Row],[US Cost in Listed Year]]*Costs9[[#This Row],[Exchange Rate for US and Study Country for Listed Year]])</f>
        <v>#REF!</v>
      </c>
      <c r="AB133" s="21" t="e">
        <f>VLOOKUP(Costs9[[#This Row],[Country/Region]], [1]!CPI_Tab[#Data], COLUMN([1]!CPI_Tab[[#Headers],[2012]]), FALSE)</f>
        <v>#REF!</v>
      </c>
      <c r="AC133" s="21" t="e">
        <f>INDEX([1]!CPI_Tab[#Data], MATCH(Costs9[[#This Row],[Country/Region]], [1]!CPI_Tab[Country], FALSE), MATCH(Costs9[[#This Row],[Currency Year]], [1]CPI!$A$2:$Q$2, FALSE))</f>
        <v>#REF!</v>
      </c>
      <c r="AD133" s="21"/>
      <c r="AE133"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3" s="21" t="e">
        <f>VLOOKUP(Costs9[[#This Row],[Country/Region]], [1]!Exchange_Tab[#Data], COLUMN([1]!Exchange_Tab[[#Headers],[2012]]), FALSE)</f>
        <v>#REF!</v>
      </c>
      <c r="AG133" s="22">
        <v>123.84527962366109</v>
      </c>
      <c r="AH133" s="21" t="str">
        <f>Costs9[Unit or period]</f>
        <v>per year</v>
      </c>
    </row>
    <row r="134" spans="2:34" ht="31.5" x14ac:dyDescent="0.25">
      <c r="B134" s="13">
        <v>58</v>
      </c>
      <c r="C134" s="14" t="str">
        <f>IF(Costs9[[#This Row],[Column3]]=D133, "  ",D134)</f>
        <v xml:space="preserve">  </v>
      </c>
      <c r="D134" s="15" t="s">
        <v>197</v>
      </c>
      <c r="E134" s="1" t="e">
        <f>VLOOKUP(Costs9[[#This Row],[ID '#]], [1]!Articles[#Data], COLUMN([1]!Articles[[#Headers],[Lead Author]]), FALSE)</f>
        <v>#REF!</v>
      </c>
      <c r="F134" s="1" t="e">
        <f>CONCATENATE(RIGHT(Costs9[Author1],(LEN(Costs9[Author1])-FIND(" ",Costs9[Author1])))," et al. (",Costs9[[#This Row],[Study Year]],")")</f>
        <v>#REF!</v>
      </c>
      <c r="G134" s="1" t="e">
        <f>IF(Costs9[Author]=F133, "  ",Costs9[Author])</f>
        <v>#REF!</v>
      </c>
      <c r="H134" s="1" t="e">
        <f>VLOOKUP(Costs9[[#This Row],[ID '#]], [1]!Articles[#Data], COLUMN([1]!Articles[[#Headers],[Study year]]), FALSE)</f>
        <v>#REF!</v>
      </c>
      <c r="I134" s="16" t="str">
        <f>Costs9[Intervention Original]&amp;": " &amp;Costs9[Unit]</f>
        <v>Medication (3 month cycle): Olanzapine (14.54 mg/day)</v>
      </c>
      <c r="J134" s="17" t="str">
        <f>IF(Costs9[Intervention_All]=I133, "   ",Costs9[Intervention_All])</f>
        <v>Medication (3 month cycle): Olanzapine (14.54 mg/day)</v>
      </c>
      <c r="K134" s="1" t="e">
        <f>VLOOKUP(Costs9[[#This Row],[ID '#]], [1]!Articles[#Data], COLUMN([1]!Articles[[#Headers],[Country/ region]]), FALSE)</f>
        <v>#REF!</v>
      </c>
      <c r="L134" s="1" t="e">
        <f>IF(Costs9[[#This Row],[Study Country]] = "Multiple", "", Costs9[[#This Row],[Study Country]])</f>
        <v>#REF!</v>
      </c>
      <c r="M134" s="1" t="s">
        <v>217</v>
      </c>
      <c r="N134" s="18" t="s">
        <v>220</v>
      </c>
      <c r="O134" s="19">
        <v>800.49</v>
      </c>
      <c r="P134" s="1" t="s">
        <v>219</v>
      </c>
      <c r="Q134" s="20">
        <f t="shared" si="0"/>
        <v>3201.96</v>
      </c>
      <c r="R134" s="1" t="s">
        <v>53</v>
      </c>
      <c r="S134" s="12">
        <f>IF(NOT(ISBLANK(Costs9[[#This Row],[Conversion]])), Costs9[[#This Row],[Conversion]], Costs9[[#This Row],[Costs Presented]])</f>
        <v>3201.96</v>
      </c>
      <c r="T134" s="1" t="str">
        <f>IF(NOT(ISBLANK(Costs9[[#This Row],[New Unit or Period]])), Costs9[[#This Row],[New Unit or Period]], Costs9[[#This Row],[Unit Presented]])</f>
        <v>per year</v>
      </c>
      <c r="U134" s="1" t="e">
        <f>Costs9[Currency Country] &amp; "  (" &amp;Costs9[Currency Year] &amp; ")"</f>
        <v>#REF!</v>
      </c>
      <c r="V134" s="1" t="e">
        <f>VLOOKUP(Costs9[[#This Row],[ID '#]], [1]!Articles[#Data], COLUMN([1]!Articles[[#Headers],[Currency Country]]), FALSE)</f>
        <v>#REF!</v>
      </c>
      <c r="W134" s="1" t="e">
        <f>VLOOKUP(Costs9[[#This Row],[ID '#]], [1]!Articles[#Data], COLUMN([1]!Articles[[#Headers],[Currency Year]]), FALSE)</f>
        <v>#REF!</v>
      </c>
      <c r="X134"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4" s="21" t="e">
        <f>Costs9[[#This Row],[Cost (unit changed if necessary)]]/Costs9[[#This Row],[Exchange Rate for US and Currency Country for Listed Year OR PPP if $Int]]</f>
        <v>#REF!</v>
      </c>
      <c r="Z134" s="21" t="e">
        <f>INDEX([1]!Exchange_Tab[#Data], MATCH(Costs9[[#This Row],[Country/Region]], [1]!Exchange_Tab[Country Name], 0), MATCH(Costs9[[#This Row],[Currency Year]], '[1]Exchange Rates'!$A$1:$BC$1, 0))</f>
        <v>#REF!</v>
      </c>
      <c r="AA134" s="21" t="e">
        <f>IF(Costs9[[#This Row],[Exchange Rate for US and Study Country for Listed Year]]*Costs9[[#This Row],[US Cost in Listed Year]]=0, NA(), Costs9[[#This Row],[US Cost in Listed Year]]*Costs9[[#This Row],[Exchange Rate for US and Study Country for Listed Year]])</f>
        <v>#REF!</v>
      </c>
      <c r="AB134" s="21" t="e">
        <f>VLOOKUP(Costs9[[#This Row],[Country/Region]], [1]!CPI_Tab[#Data], COLUMN([1]!CPI_Tab[[#Headers],[2012]]), FALSE)</f>
        <v>#REF!</v>
      </c>
      <c r="AC134" s="21" t="e">
        <f>INDEX([1]!CPI_Tab[#Data], MATCH(Costs9[[#This Row],[Country/Region]], [1]!CPI_Tab[Country], FALSE), MATCH(Costs9[[#This Row],[Currency Year]], [1]CPI!$A$2:$Q$2, FALSE))</f>
        <v>#REF!</v>
      </c>
      <c r="AD134" s="21"/>
      <c r="AE134"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4" s="21" t="e">
        <f>VLOOKUP(Costs9[[#This Row],[Country/Region]], [1]!Exchange_Tab[#Data], COLUMN([1]!Exchange_Tab[[#Headers],[2012]]), FALSE)</f>
        <v>#REF!</v>
      </c>
      <c r="AG134" s="22">
        <v>4835.946726143633</v>
      </c>
      <c r="AH134" s="21" t="str">
        <f>Costs9[Unit or period]</f>
        <v>per year</v>
      </c>
    </row>
    <row r="135" spans="2:34" ht="31.5" x14ac:dyDescent="0.25">
      <c r="B135" s="13">
        <v>58</v>
      </c>
      <c r="C135" s="14" t="str">
        <f>IF(Costs9[[#This Row],[Column3]]=D134, "  ",D135)</f>
        <v xml:space="preserve">  </v>
      </c>
      <c r="D135" s="15" t="s">
        <v>197</v>
      </c>
      <c r="E135" s="1" t="e">
        <f>VLOOKUP(Costs9[[#This Row],[ID '#]], [1]!Articles[#Data], COLUMN([1]!Articles[[#Headers],[Lead Author]]), FALSE)</f>
        <v>#REF!</v>
      </c>
      <c r="F135" s="1" t="e">
        <f>CONCATENATE(RIGHT(Costs9[Author1],(LEN(Costs9[Author1])-FIND(" ",Costs9[Author1])))," et al. (",Costs9[[#This Row],[Study Year]],")")</f>
        <v>#REF!</v>
      </c>
      <c r="G135" s="1" t="e">
        <f>IF(Costs9[Author]=F134, "  ",Costs9[Author])</f>
        <v>#REF!</v>
      </c>
      <c r="H135" s="1" t="e">
        <f>VLOOKUP(Costs9[[#This Row],[ID '#]], [1]!Articles[#Data], COLUMN([1]!Articles[[#Headers],[Study year]]), FALSE)</f>
        <v>#REF!</v>
      </c>
      <c r="I135" s="16" t="str">
        <f>Costs9[Intervention Original]&amp;": " &amp;Costs9[Unit]</f>
        <v>Medication (3 month cycle): Risperidone (3.33 mg/day)</v>
      </c>
      <c r="J135" s="17" t="str">
        <f>IF(Costs9[Intervention_All]=I134, "   ",Costs9[Intervention_All])</f>
        <v>Medication (3 month cycle): Risperidone (3.33 mg/day)</v>
      </c>
      <c r="K135" s="1" t="e">
        <f>VLOOKUP(Costs9[[#This Row],[ID '#]], [1]!Articles[#Data], COLUMN([1]!Articles[[#Headers],[Country/ region]]), FALSE)</f>
        <v>#REF!</v>
      </c>
      <c r="L135" s="1" t="e">
        <f>IF(Costs9[[#This Row],[Study Country]] = "Multiple", "", Costs9[[#This Row],[Study Country]])</f>
        <v>#REF!</v>
      </c>
      <c r="M135" s="1" t="s">
        <v>217</v>
      </c>
      <c r="N135" s="18" t="s">
        <v>221</v>
      </c>
      <c r="O135" s="19">
        <v>19.98</v>
      </c>
      <c r="P135" s="1" t="s">
        <v>219</v>
      </c>
      <c r="Q135" s="20">
        <f t="shared" si="0"/>
        <v>79.92</v>
      </c>
      <c r="R135" s="1" t="s">
        <v>53</v>
      </c>
      <c r="S135" s="12">
        <f>IF(NOT(ISBLANK(Costs9[[#This Row],[Conversion]])), Costs9[[#This Row],[Conversion]], Costs9[[#This Row],[Costs Presented]])</f>
        <v>79.92</v>
      </c>
      <c r="T135" s="1" t="str">
        <f>IF(NOT(ISBLANK(Costs9[[#This Row],[New Unit or Period]])), Costs9[[#This Row],[New Unit or Period]], Costs9[[#This Row],[Unit Presented]])</f>
        <v>per year</v>
      </c>
      <c r="U135" s="1" t="e">
        <f>Costs9[Currency Country] &amp; "  (" &amp;Costs9[Currency Year] &amp; ")"</f>
        <v>#REF!</v>
      </c>
      <c r="V135" s="1" t="e">
        <f>VLOOKUP(Costs9[[#This Row],[ID '#]], [1]!Articles[#Data], COLUMN([1]!Articles[[#Headers],[Currency Country]]), FALSE)</f>
        <v>#REF!</v>
      </c>
      <c r="W135" s="1" t="e">
        <f>VLOOKUP(Costs9[[#This Row],[ID '#]], [1]!Articles[#Data], COLUMN([1]!Articles[[#Headers],[Currency Year]]), FALSE)</f>
        <v>#REF!</v>
      </c>
      <c r="X135"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5" s="21" t="e">
        <f>Costs9[[#This Row],[Cost (unit changed if necessary)]]/Costs9[[#This Row],[Exchange Rate for US and Currency Country for Listed Year OR PPP if $Int]]</f>
        <v>#REF!</v>
      </c>
      <c r="Z135" s="21" t="e">
        <f>INDEX([1]!Exchange_Tab[#Data], MATCH(Costs9[[#This Row],[Country/Region]], [1]!Exchange_Tab[Country Name], 0), MATCH(Costs9[[#This Row],[Currency Year]], '[1]Exchange Rates'!$A$1:$BC$1, 0))</f>
        <v>#REF!</v>
      </c>
      <c r="AA135" s="21" t="e">
        <f>IF(Costs9[[#This Row],[Exchange Rate for US and Study Country for Listed Year]]*Costs9[[#This Row],[US Cost in Listed Year]]=0, NA(), Costs9[[#This Row],[US Cost in Listed Year]]*Costs9[[#This Row],[Exchange Rate for US and Study Country for Listed Year]])</f>
        <v>#REF!</v>
      </c>
      <c r="AB135" s="21" t="e">
        <f>VLOOKUP(Costs9[[#This Row],[Country/Region]], [1]!CPI_Tab[#Data], COLUMN([1]!CPI_Tab[[#Headers],[2012]]), FALSE)</f>
        <v>#REF!</v>
      </c>
      <c r="AC135" s="21" t="e">
        <f>INDEX([1]!CPI_Tab[#Data], MATCH(Costs9[[#This Row],[Country/Region]], [1]!CPI_Tab[Country], FALSE), MATCH(Costs9[[#This Row],[Currency Year]], [1]CPI!$A$2:$Q$2, FALSE))</f>
        <v>#REF!</v>
      </c>
      <c r="AD135" s="21"/>
      <c r="AE135"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5" s="21" t="e">
        <f>VLOOKUP(Costs9[[#This Row],[Country/Region]], [1]!Exchange_Tab[#Data], COLUMN([1]!Exchange_Tab[[#Headers],[2012]]), FALSE)</f>
        <v>#REF!</v>
      </c>
      <c r="AG135" s="22">
        <v>120.70383838442676</v>
      </c>
      <c r="AH135" s="21" t="str">
        <f>Costs9[Unit or period]</f>
        <v>per year</v>
      </c>
    </row>
    <row r="136" spans="2:34" ht="31.5" x14ac:dyDescent="0.25">
      <c r="B136" s="13">
        <v>58</v>
      </c>
      <c r="C136" s="14" t="str">
        <f>IF(Costs9[[#This Row],[Column3]]=D135, "  ",D136)</f>
        <v xml:space="preserve">  </v>
      </c>
      <c r="D136" s="15" t="s">
        <v>197</v>
      </c>
      <c r="E136" s="1" t="e">
        <f>VLOOKUP(Costs9[[#This Row],[ID '#]], [1]!Articles[#Data], COLUMN([1]!Articles[[#Headers],[Lead Author]]), FALSE)</f>
        <v>#REF!</v>
      </c>
      <c r="F136" s="1" t="e">
        <f>CONCATENATE(RIGHT(Costs9[Author1],(LEN(Costs9[Author1])-FIND(" ",Costs9[Author1])))," et al. (",Costs9[[#This Row],[Study Year]],")")</f>
        <v>#REF!</v>
      </c>
      <c r="G136" s="1" t="e">
        <f>IF(Costs9[Author]=F135, "  ",Costs9[Author])</f>
        <v>#REF!</v>
      </c>
      <c r="H136" s="1" t="e">
        <f>VLOOKUP(Costs9[[#This Row],[ID '#]], [1]!Articles[#Data], COLUMN([1]!Articles[[#Headers],[Study year]]), FALSE)</f>
        <v>#REF!</v>
      </c>
      <c r="I136" s="16" t="str">
        <f>Costs9[Intervention Original]&amp;": " &amp;Costs9[Unit]</f>
        <v>Medication (3 month cycle): Clozapine (466.58 mg/day)</v>
      </c>
      <c r="J136" s="17" t="str">
        <f>IF(Costs9[Intervention_All]=I135, "   ",Costs9[Intervention_All])</f>
        <v>Medication (3 month cycle): Clozapine (466.58 mg/day)</v>
      </c>
      <c r="K136" s="1" t="e">
        <f>VLOOKUP(Costs9[[#This Row],[ID '#]], [1]!Articles[#Data], COLUMN([1]!Articles[[#Headers],[Country/ region]]), FALSE)</f>
        <v>#REF!</v>
      </c>
      <c r="L136" s="1" t="e">
        <f>IF(Costs9[[#This Row],[Study Country]] = "Multiple", "", Costs9[[#This Row],[Study Country]])</f>
        <v>#REF!</v>
      </c>
      <c r="M136" s="1" t="s">
        <v>217</v>
      </c>
      <c r="N136" s="18" t="s">
        <v>222</v>
      </c>
      <c r="O136" s="19">
        <v>740.83</v>
      </c>
      <c r="P136" s="1" t="s">
        <v>219</v>
      </c>
      <c r="Q136" s="20">
        <f t="shared" si="0"/>
        <v>2963.32</v>
      </c>
      <c r="R136" s="1" t="s">
        <v>53</v>
      </c>
      <c r="S136" s="12">
        <f>IF(NOT(ISBLANK(Costs9[[#This Row],[Conversion]])), Costs9[[#This Row],[Conversion]], Costs9[[#This Row],[Costs Presented]])</f>
        <v>2963.32</v>
      </c>
      <c r="T136" s="1" t="str">
        <f>IF(NOT(ISBLANK(Costs9[[#This Row],[New Unit or Period]])), Costs9[[#This Row],[New Unit or Period]], Costs9[[#This Row],[Unit Presented]])</f>
        <v>per year</v>
      </c>
      <c r="U136" s="1" t="e">
        <f>Costs9[Currency Country] &amp; "  (" &amp;Costs9[Currency Year] &amp; ")"</f>
        <v>#REF!</v>
      </c>
      <c r="V136" s="1" t="e">
        <f>VLOOKUP(Costs9[[#This Row],[ID '#]], [1]!Articles[#Data], COLUMN([1]!Articles[[#Headers],[Currency Country]]), FALSE)</f>
        <v>#REF!</v>
      </c>
      <c r="W136" s="1" t="e">
        <f>VLOOKUP(Costs9[[#This Row],[ID '#]], [1]!Articles[#Data], COLUMN([1]!Articles[[#Headers],[Currency Year]]), FALSE)</f>
        <v>#REF!</v>
      </c>
      <c r="X136"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6" s="21" t="e">
        <f>Costs9[[#This Row],[Cost (unit changed if necessary)]]/Costs9[[#This Row],[Exchange Rate for US and Currency Country for Listed Year OR PPP if $Int]]</f>
        <v>#REF!</v>
      </c>
      <c r="Z136" s="21" t="e">
        <f>INDEX([1]!Exchange_Tab[#Data], MATCH(Costs9[[#This Row],[Country/Region]], [1]!Exchange_Tab[Country Name], 0), MATCH(Costs9[[#This Row],[Currency Year]], '[1]Exchange Rates'!$A$1:$BC$1, 0))</f>
        <v>#REF!</v>
      </c>
      <c r="AA136" s="21" t="e">
        <f>IF(Costs9[[#This Row],[Exchange Rate for US and Study Country for Listed Year]]*Costs9[[#This Row],[US Cost in Listed Year]]=0, NA(), Costs9[[#This Row],[US Cost in Listed Year]]*Costs9[[#This Row],[Exchange Rate for US and Study Country for Listed Year]])</f>
        <v>#REF!</v>
      </c>
      <c r="AB136" s="21" t="e">
        <f>VLOOKUP(Costs9[[#This Row],[Country/Region]], [1]!CPI_Tab[#Data], COLUMN([1]!CPI_Tab[[#Headers],[2012]]), FALSE)</f>
        <v>#REF!</v>
      </c>
      <c r="AC136" s="21" t="e">
        <f>INDEX([1]!CPI_Tab[#Data], MATCH(Costs9[[#This Row],[Country/Region]], [1]!CPI_Tab[Country], FALSE), MATCH(Costs9[[#This Row],[Currency Year]], [1]CPI!$A$2:$Q$2, FALSE))</f>
        <v>#REF!</v>
      </c>
      <c r="AD136" s="21"/>
      <c r="AE136"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6" s="21" t="e">
        <f>VLOOKUP(Costs9[[#This Row],[Country/Region]], [1]!Exchange_Tab[#Data], COLUMN([1]!Exchange_Tab[[#Headers],[2012]]), FALSE)</f>
        <v>#REF!</v>
      </c>
      <c r="AG136" s="22">
        <v>4475.5267562730169</v>
      </c>
      <c r="AH136" s="21" t="str">
        <f>Costs9[Unit or period]</f>
        <v>per year</v>
      </c>
    </row>
    <row r="137" spans="2:34" ht="15.75" x14ac:dyDescent="0.25">
      <c r="B137" s="13">
        <v>58</v>
      </c>
      <c r="C137" s="14" t="str">
        <f>IF(Costs9[[#This Row],[Column3]]=D136, "  ",D137)</f>
        <v xml:space="preserve">  </v>
      </c>
      <c r="D137" s="15" t="s">
        <v>197</v>
      </c>
      <c r="E137" s="1" t="e">
        <f>VLOOKUP(Costs9[[#This Row],[ID '#]], [1]!Articles[#Data], COLUMN([1]!Articles[[#Headers],[Lead Author]]), FALSE)</f>
        <v>#REF!</v>
      </c>
      <c r="F137" s="1" t="e">
        <f>CONCATENATE(RIGHT(Costs9[Author1],(LEN(Costs9[Author1])-FIND(" ",Costs9[Author1])))," et al. (",Costs9[[#This Row],[Study Year]],")")</f>
        <v>#REF!</v>
      </c>
      <c r="G137" s="1" t="e">
        <f>IF(Costs9[Author]=F136, "  ",Costs9[Author])</f>
        <v>#REF!</v>
      </c>
      <c r="H137" s="1" t="e">
        <f>VLOOKUP(Costs9[[#This Row],[ID '#]], [1]!Articles[#Data], COLUMN([1]!Articles[[#Headers],[Study year]]), FALSE)</f>
        <v>#REF!</v>
      </c>
      <c r="I137" s="16" t="str">
        <f>Costs9[Intervention Original]&amp;": " &amp;Costs9[Unit]</f>
        <v xml:space="preserve">Suicide: </v>
      </c>
      <c r="J137" s="17" t="str">
        <f>IF(Costs9[Intervention_All]=I136, "   ",Costs9[Intervention_All])</f>
        <v xml:space="preserve">Suicide: </v>
      </c>
      <c r="K137" s="1" t="e">
        <f>VLOOKUP(Costs9[[#This Row],[ID '#]], [1]!Articles[#Data], COLUMN([1]!Articles[[#Headers],[Country/ region]]), FALSE)</f>
        <v>#REF!</v>
      </c>
      <c r="L137" s="1" t="e">
        <f>IF(Costs9[[#This Row],[Study Country]] = "Multiple", "", Costs9[[#This Row],[Study Country]])</f>
        <v>#REF!</v>
      </c>
      <c r="M137" s="1" t="s">
        <v>223</v>
      </c>
      <c r="N137" s="18"/>
      <c r="O137" s="19">
        <v>389.3</v>
      </c>
      <c r="P137" s="1" t="s">
        <v>219</v>
      </c>
      <c r="Q137" s="20">
        <f t="shared" si="0"/>
        <v>1557.2</v>
      </c>
      <c r="R137" s="1" t="s">
        <v>53</v>
      </c>
      <c r="S137" s="12">
        <f>IF(NOT(ISBLANK(Costs9[[#This Row],[Conversion]])), Costs9[[#This Row],[Conversion]], Costs9[[#This Row],[Costs Presented]])</f>
        <v>1557.2</v>
      </c>
      <c r="T137" s="1" t="str">
        <f>IF(NOT(ISBLANK(Costs9[[#This Row],[New Unit or Period]])), Costs9[[#This Row],[New Unit or Period]], Costs9[[#This Row],[Unit Presented]])</f>
        <v>per year</v>
      </c>
      <c r="U137" s="1" t="e">
        <f>Costs9[Currency Country] &amp; "  (" &amp;Costs9[Currency Year] &amp; ")"</f>
        <v>#REF!</v>
      </c>
      <c r="V137" s="1" t="e">
        <f>VLOOKUP(Costs9[[#This Row],[ID '#]], [1]!Articles[#Data], COLUMN([1]!Articles[[#Headers],[Currency Country]]), FALSE)</f>
        <v>#REF!</v>
      </c>
      <c r="W137" s="1" t="e">
        <f>VLOOKUP(Costs9[[#This Row],[ID '#]], [1]!Articles[#Data], COLUMN([1]!Articles[[#Headers],[Currency Year]]), FALSE)</f>
        <v>#REF!</v>
      </c>
      <c r="X137"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7" s="21" t="e">
        <f>Costs9[[#This Row],[Cost (unit changed if necessary)]]/Costs9[[#This Row],[Exchange Rate for US and Currency Country for Listed Year OR PPP if $Int]]</f>
        <v>#REF!</v>
      </c>
      <c r="Z137" s="21" t="e">
        <f>INDEX([1]!Exchange_Tab[#Data], MATCH(Costs9[[#This Row],[Country/Region]], [1]!Exchange_Tab[Country Name], 0), MATCH(Costs9[[#This Row],[Currency Year]], '[1]Exchange Rates'!$A$1:$BC$1, 0))</f>
        <v>#REF!</v>
      </c>
      <c r="AA137" s="21" t="e">
        <f>IF(Costs9[[#This Row],[Exchange Rate for US and Study Country for Listed Year]]*Costs9[[#This Row],[US Cost in Listed Year]]=0, NA(), Costs9[[#This Row],[US Cost in Listed Year]]*Costs9[[#This Row],[Exchange Rate for US and Study Country for Listed Year]])</f>
        <v>#REF!</v>
      </c>
      <c r="AB137" s="21" t="e">
        <f>VLOOKUP(Costs9[[#This Row],[Country/Region]], [1]!CPI_Tab[#Data], COLUMN([1]!CPI_Tab[[#Headers],[2012]]), FALSE)</f>
        <v>#REF!</v>
      </c>
      <c r="AC137" s="21" t="e">
        <f>INDEX([1]!CPI_Tab[#Data], MATCH(Costs9[[#This Row],[Country/Region]], [1]!CPI_Tab[Country], FALSE), MATCH(Costs9[[#This Row],[Currency Year]], [1]CPI!$A$2:$Q$2, FALSE))</f>
        <v>#REF!</v>
      </c>
      <c r="AD137" s="21"/>
      <c r="AE137"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7" s="21" t="e">
        <f>VLOOKUP(Costs9[[#This Row],[Country/Region]], [1]!Exchange_Tab[#Data], COLUMN([1]!Exchange_Tab[[#Headers],[2012]]), FALSE)</f>
        <v>#REF!</v>
      </c>
      <c r="AG137" s="22">
        <v>2351.8520662190858</v>
      </c>
      <c r="AH137" s="21" t="str">
        <f>Costs9[Unit or period]</f>
        <v>per year</v>
      </c>
    </row>
    <row r="138" spans="2:34" ht="63" x14ac:dyDescent="0.25">
      <c r="B138" s="13">
        <v>76</v>
      </c>
      <c r="C138" s="14" t="str">
        <f>IF(Costs9[[#This Row],[Column3]]=D137, "  ",D138)</f>
        <v xml:space="preserve">  </v>
      </c>
      <c r="D138" s="15" t="s">
        <v>197</v>
      </c>
      <c r="E138" s="1" t="e">
        <f>VLOOKUP(Costs9[[#This Row],[ID '#]], [1]!Articles[#Data], COLUMN([1]!Articles[[#Headers],[Lead Author]]), FALSE)</f>
        <v>#REF!</v>
      </c>
      <c r="F138" s="1" t="e">
        <f>CONCATENATE(RIGHT(Costs9[Author1],(LEN(Costs9[Author1])-FIND(" ",Costs9[Author1])))," et al. (",Costs9[[#This Row],[Study Year]],")")</f>
        <v>#REF!</v>
      </c>
      <c r="G138" s="1" t="e">
        <f>IF(Costs9[Author]=F137, "  ",Costs9[Author])</f>
        <v>#REF!</v>
      </c>
      <c r="H138" s="1" t="e">
        <f>VLOOKUP(Costs9[[#This Row],[ID '#]], [1]!Articles[#Data], COLUMN([1]!Articles[[#Headers],[Study year]]), FALSE)</f>
        <v>#REF!</v>
      </c>
      <c r="I138" s="23" t="str">
        <f>Costs9[Intervention Original]&amp;": " &amp;Costs9[Unit]</f>
        <v>Community-based Outreach Program (first 3 months): Direct provider costs (Informal care, primary care, community outreach, outpatient, home visits, and medications)</v>
      </c>
      <c r="J138" s="17" t="str">
        <f>IF(Costs9[Intervention_All]=I137, "   ",Costs9[Intervention_All])</f>
        <v>Community-based Outreach Program (first 3 months): Direct provider costs (Informal care, primary care, community outreach, outpatient, home visits, and medications)</v>
      </c>
      <c r="K138" s="1" t="e">
        <f>VLOOKUP(Costs9[[#This Row],[ID '#]], [1]!Articles[#Data], COLUMN([1]!Articles[[#Headers],[Country/ region]]), FALSE)</f>
        <v>#REF!</v>
      </c>
      <c r="L138" s="1" t="e">
        <f>IF(Costs9[[#This Row],[Study Country]] = "Multiple", "", Costs9[[#This Row],[Study Country]])</f>
        <v>#REF!</v>
      </c>
      <c r="M138" s="1" t="s">
        <v>224</v>
      </c>
      <c r="N138" s="1" t="s">
        <v>225</v>
      </c>
      <c r="O138" s="19">
        <v>1017</v>
      </c>
      <c r="P138" s="1" t="s">
        <v>52</v>
      </c>
      <c r="Q138" s="20">
        <f t="shared" si="0"/>
        <v>4068</v>
      </c>
      <c r="R138" s="1" t="s">
        <v>53</v>
      </c>
      <c r="S138" s="12">
        <f>IF(NOT(ISBLANK(Costs9[[#This Row],[Conversion]])), Costs9[[#This Row],[Conversion]], Costs9[[#This Row],[Costs Presented]])</f>
        <v>4068</v>
      </c>
      <c r="T138" s="1" t="str">
        <f>IF(NOT(ISBLANK(Costs9[[#This Row],[New Unit or Period]])), Costs9[[#This Row],[New Unit or Period]], Costs9[[#This Row],[Unit Presented]])</f>
        <v>per year</v>
      </c>
      <c r="U138" s="1" t="e">
        <f>Costs9[Currency Country] &amp; "  (" &amp;Costs9[Currency Year] &amp; ")"</f>
        <v>#REF!</v>
      </c>
      <c r="V138" s="1" t="e">
        <f>VLOOKUP(Costs9[[#This Row],[ID '#]], [1]!Articles[#Data], COLUMN([1]!Articles[[#Headers],[Currency Country]]), FALSE)</f>
        <v>#REF!</v>
      </c>
      <c r="W138" s="1" t="e">
        <f>VLOOKUP(Costs9[[#This Row],[ID '#]], [1]!Articles[#Data], COLUMN([1]!Articles[[#Headers],[Currency Year]]), FALSE)</f>
        <v>#REF!</v>
      </c>
      <c r="X138"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8" s="21" t="e">
        <f>Costs9[[#This Row],[Cost (unit changed if necessary)]]/Costs9[[#This Row],[Exchange Rate for US and Currency Country for Listed Year OR PPP if $Int]]</f>
        <v>#REF!</v>
      </c>
      <c r="Z138" s="21" t="e">
        <f>INDEX([1]!Exchange_Tab[#Data], MATCH(Costs9[[#This Row],[Country/Region]], [1]!Exchange_Tab[Country Name], 0), MATCH(Costs9[[#This Row],[Currency Year]], '[1]Exchange Rates'!$A$1:$BC$1, 0))</f>
        <v>#REF!</v>
      </c>
      <c r="AA138" s="21" t="e">
        <f>IF(Costs9[[#This Row],[Exchange Rate for US and Study Country for Listed Year]]*Costs9[[#This Row],[US Cost in Listed Year]]=0, NA(), Costs9[[#This Row],[US Cost in Listed Year]]*Costs9[[#This Row],[Exchange Rate for US and Study Country for Listed Year]])</f>
        <v>#REF!</v>
      </c>
      <c r="AB138" s="21" t="e">
        <f>VLOOKUP(Costs9[[#This Row],[Country/Region]], [1]!CPI_Tab[#Data], COLUMN([1]!CPI_Tab[[#Headers],[2012]]), FALSE)</f>
        <v>#REF!</v>
      </c>
      <c r="AC138" s="21" t="e">
        <f>INDEX([1]!CPI_Tab[#Data], MATCH(Costs9[[#This Row],[Country/Region]], [1]!CPI_Tab[Country], FALSE), MATCH(Costs9[[#This Row],[Currency Year]], [1]CPI!$A$2:$Q$2, FALSE))</f>
        <v>#REF!</v>
      </c>
      <c r="AD138" s="21"/>
      <c r="AE138"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8" s="21" t="e">
        <f>VLOOKUP(Costs9[[#This Row],[Country/Region]], [1]!Exchange_Tab[#Data], COLUMN([1]!Exchange_Tab[[#Headers],[2012]]), FALSE)</f>
        <v>#REF!</v>
      </c>
      <c r="AG138" s="22">
        <v>167.25561086859545</v>
      </c>
      <c r="AH138" s="21" t="str">
        <f>Costs9[Unit or period]</f>
        <v>per year</v>
      </c>
    </row>
    <row r="139" spans="2:34" ht="31.5" x14ac:dyDescent="0.25">
      <c r="B139" s="13">
        <v>131</v>
      </c>
      <c r="C139" s="14" t="str">
        <f>IF(Costs9[[#This Row],[Column3]]=D138, "  ",D139)</f>
        <v xml:space="preserve">  </v>
      </c>
      <c r="D139" s="15" t="s">
        <v>197</v>
      </c>
      <c r="E139" s="1" t="e">
        <f>VLOOKUP(Costs9[[#This Row],[ID '#]], [1]!Articles[#Data], COLUMN([1]!Articles[[#Headers],[Lead Author]]), FALSE)</f>
        <v>#REF!</v>
      </c>
      <c r="F139" s="1" t="e">
        <f>CONCATENATE(RIGHT(Costs9[Author1],(LEN(Costs9[Author1])-FIND(" ",Costs9[Author1])))," et al. (",Costs9[[#This Row],[Study Year]],")")</f>
        <v>#REF!</v>
      </c>
      <c r="G139" s="1" t="e">
        <f>IF(Costs9[Author]=F138, "  ",Costs9[Author])</f>
        <v>#REF!</v>
      </c>
      <c r="H139" s="1" t="e">
        <f>VLOOKUP(Costs9[[#This Row],[ID '#]], [1]!Articles[#Data], COLUMN([1]!Articles[[#Headers],[Study year]]), FALSE)</f>
        <v>#REF!</v>
      </c>
      <c r="I139" s="23" t="str">
        <f>Costs9[Intervention Original]&amp;": " &amp;Costs9[Unit]</f>
        <v>Inpatient and outpatient treatment of schizophrenia: Direct medical costs</v>
      </c>
      <c r="J139" s="17" t="str">
        <f>IF(Costs9[Intervention_All]=I138, "   ",Costs9[Intervention_All])</f>
        <v>Inpatient and outpatient treatment of schizophrenia: Direct medical costs</v>
      </c>
      <c r="K139" s="1" t="e">
        <f>VLOOKUP(Costs9[[#This Row],[ID '#]], [1]!Articles[#Data], COLUMN([1]!Articles[[#Headers],[Country/ region]]), FALSE)</f>
        <v>#REF!</v>
      </c>
      <c r="L139" s="1" t="e">
        <f>IF(Costs9[[#This Row],[Study Country]] = "Multiple", "", Costs9[[#This Row],[Study Country]])</f>
        <v>#REF!</v>
      </c>
      <c r="M139" s="1" t="s">
        <v>226</v>
      </c>
      <c r="N139" s="1" t="s">
        <v>59</v>
      </c>
      <c r="O139" s="19">
        <v>21700</v>
      </c>
      <c r="P139" s="1" t="s">
        <v>36</v>
      </c>
      <c r="Q139" s="20"/>
      <c r="R139" s="1"/>
      <c r="S139" s="12">
        <f>IF(NOT(ISBLANK(Costs9[[#This Row],[Conversion]])), Costs9[[#This Row],[Conversion]], Costs9[[#This Row],[Costs Presented]])</f>
        <v>21700</v>
      </c>
      <c r="T139" s="1" t="str">
        <f>IF(NOT(ISBLANK(Costs9[[#This Row],[New Unit or Period]])), Costs9[[#This Row],[New Unit or Period]], Costs9[[#This Row],[Unit Presented]])</f>
        <v>per patient per year</v>
      </c>
      <c r="U139" s="1" t="e">
        <f>Costs9[Currency Country] &amp; "  (" &amp;Costs9[Currency Year] &amp; ")"</f>
        <v>#REF!</v>
      </c>
      <c r="V139" s="1" t="e">
        <f>VLOOKUP(Costs9[[#This Row],[ID '#]], [1]!Articles[#Data], COLUMN([1]!Articles[[#Headers],[Currency Country]]), FALSE)</f>
        <v>#REF!</v>
      </c>
      <c r="W139" s="1" t="e">
        <f>VLOOKUP(Costs9[[#This Row],[ID '#]], [1]!Articles[#Data], COLUMN([1]!Articles[[#Headers],[Currency Year]]), FALSE)</f>
        <v>#REF!</v>
      </c>
      <c r="X139"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39" s="21" t="e">
        <f>Costs9[[#This Row],[Cost (unit changed if necessary)]]/Costs9[[#This Row],[Exchange Rate for US and Currency Country for Listed Year OR PPP if $Int]]</f>
        <v>#REF!</v>
      </c>
      <c r="Z139" s="21" t="e">
        <f>INDEX([1]!Exchange_Tab[#Data], MATCH(Costs9[[#This Row],[Country/Region]], [1]!Exchange_Tab[Country Name], 0), MATCH(Costs9[[#This Row],[Currency Year]], '[1]Exchange Rates'!$A$1:$BC$1, 0))</f>
        <v>#REF!</v>
      </c>
      <c r="AA139" s="21" t="e">
        <f>IF(Costs9[[#This Row],[Exchange Rate for US and Study Country for Listed Year]]*Costs9[[#This Row],[US Cost in Listed Year]]=0, NA(), Costs9[[#This Row],[US Cost in Listed Year]]*Costs9[[#This Row],[Exchange Rate for US and Study Country for Listed Year]])</f>
        <v>#REF!</v>
      </c>
      <c r="AB139" s="21" t="e">
        <f>VLOOKUP(Costs9[[#This Row],[Country/Region]], [1]!CPI_Tab[#Data], COLUMN([1]!CPI_Tab[[#Headers],[2012]]), FALSE)</f>
        <v>#REF!</v>
      </c>
      <c r="AC139" s="21" t="e">
        <f>INDEX([1]!CPI_Tab[#Data], MATCH(Costs9[[#This Row],[Country/Region]], [1]!CPI_Tab[Country], FALSE), MATCH(Costs9[[#This Row],[Currency Year]], [1]CPI!$A$2:$Q$2, FALSE))</f>
        <v>#REF!</v>
      </c>
      <c r="AD139" s="21"/>
      <c r="AE139"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39" s="21" t="e">
        <f>VLOOKUP(Costs9[[#This Row],[Country/Region]], [1]!Exchange_Tab[#Data], COLUMN([1]!Exchange_Tab[[#Headers],[2012]]), FALSE)</f>
        <v>#REF!</v>
      </c>
      <c r="AG139" s="22">
        <v>764.4774767000024</v>
      </c>
      <c r="AH139" s="21" t="str">
        <f>Costs9[Unit or period]</f>
        <v>per patient per year</v>
      </c>
    </row>
    <row r="140" spans="2:34" ht="31.5" x14ac:dyDescent="0.25">
      <c r="B140" s="24">
        <v>130</v>
      </c>
      <c r="C140" s="14" t="str">
        <f>IF(Costs9[[#This Row],[Column3]]=D139, "  ",D140)</f>
        <v>Self Harm</v>
      </c>
      <c r="D140" s="15" t="s">
        <v>227</v>
      </c>
      <c r="E140" s="1" t="e">
        <f>VLOOKUP(Costs9[[#This Row],[ID '#]], [1]!Articles[#Data], COLUMN([1]!Articles[[#Headers],[Lead Author]]), FALSE)</f>
        <v>#REF!</v>
      </c>
      <c r="F140" s="1" t="e">
        <f>CONCATENATE(RIGHT(Costs9[Author1],(LEN(Costs9[Author1])-FIND(" ",Costs9[Author1])))," et al. (",Costs9[[#This Row],[Study Year]],")")</f>
        <v>#REF!</v>
      </c>
      <c r="G140" s="1" t="e">
        <f>IF(Costs9[Author]=F139, "  ",Costs9[Author])</f>
        <v>#REF!</v>
      </c>
      <c r="H140" s="1" t="e">
        <f>VLOOKUP(Costs9[[#This Row],[ID '#]], [1]!Articles[#Data], COLUMN([1]!Articles[[#Headers],[Study year]]), FALSE)</f>
        <v>#REF!</v>
      </c>
      <c r="I140" s="23" t="str">
        <f>Costs9[Intervention Original]&amp;": " &amp;Costs9[Unit]</f>
        <v>Treatment of deliberate self-poisoning: Treatment cost (mean)</v>
      </c>
      <c r="J140" s="17" t="str">
        <f>IF(Costs9[Intervention_All]=I139, "   ",Costs9[Intervention_All])</f>
        <v>Treatment of deliberate self-poisoning: Treatment cost (mean)</v>
      </c>
      <c r="K140" s="1" t="e">
        <f>VLOOKUP(Costs9[[#This Row],[ID '#]], [1]!Articles[#Data], COLUMN([1]!Articles[[#Headers],[Country/ region]]), FALSE)</f>
        <v>#REF!</v>
      </c>
      <c r="L140" s="1" t="e">
        <f>IF(Costs9[[#This Row],[Study Country]] = "Multiple", "", Costs9[[#This Row],[Study Country]])</f>
        <v>#REF!</v>
      </c>
      <c r="M140" s="1" t="s">
        <v>228</v>
      </c>
      <c r="N140" s="1" t="s">
        <v>229</v>
      </c>
      <c r="O140" s="19">
        <v>144.06</v>
      </c>
      <c r="P140" s="1" t="s">
        <v>83</v>
      </c>
      <c r="Q140" s="20"/>
      <c r="R140" s="1"/>
      <c r="S140" s="12">
        <f>IF(NOT(ISBLANK(Costs9[[#This Row],[Conversion]])), Costs9[[#This Row],[Conversion]], Costs9[[#This Row],[Costs Presented]])</f>
        <v>144.06</v>
      </c>
      <c r="T140" s="1" t="str">
        <f>IF(NOT(ISBLANK(Costs9[[#This Row],[New Unit or Period]])), Costs9[[#This Row],[New Unit or Period]], Costs9[[#This Row],[Unit Presented]])</f>
        <v>per patient</v>
      </c>
      <c r="U140" s="1" t="e">
        <f>Costs9[Currency Country] &amp; "  (" &amp;Costs9[Currency Year] &amp; ")"</f>
        <v>#REF!</v>
      </c>
      <c r="V140" s="1" t="e">
        <f>VLOOKUP(Costs9[[#This Row],[ID '#]], [1]!Articles[#Data], COLUMN([1]!Articles[[#Headers],[Currency Country]]), FALSE)</f>
        <v>#REF!</v>
      </c>
      <c r="W140" s="1" t="e">
        <f>VLOOKUP(Costs9[[#This Row],[ID '#]], [1]!Articles[#Data], COLUMN([1]!Articles[[#Headers],[Currency Year]]), FALSE)</f>
        <v>#REF!</v>
      </c>
      <c r="X140" s="21" t="e">
        <f>IF(Costs9[[#This Row],[Currency Country]]="$Int", INDEX([1]!PPP_Tab[#Data], MATCH(Costs9[[#This Row],[Study Country]], [1]!PPP_Tab[Country Name], 0), MATCH(Costs9[[#This Row],[Currency Year]], [1]PPP!$A$1:$U$1, 0)), INDEX([1]!Exchange_Tab[#Data], MATCH(Costs9[[#This Row],[Currency Country]], [1]!Exchange_Tab[Country Name], 0), MATCH(Costs9[[#This Row],[Currency Year]], '[1]Exchange Rates'!$A$1:$BC$1, 0)))</f>
        <v>#REF!</v>
      </c>
      <c r="Y140" s="21" t="e">
        <f>Costs9[[#This Row],[Cost (unit changed if necessary)]]/Costs9[[#This Row],[Exchange Rate for US and Currency Country for Listed Year OR PPP if $Int]]</f>
        <v>#REF!</v>
      </c>
      <c r="Z140" s="21" t="e">
        <f>INDEX([1]!Exchange_Tab[#Data], MATCH(Costs9[[#This Row],[Country/Region]], [1]!Exchange_Tab[Country Name], 0), MATCH(Costs9[[#This Row],[Currency Year]], '[1]Exchange Rates'!$A$1:$BC$1, 0))</f>
        <v>#REF!</v>
      </c>
      <c r="AA140" s="21" t="e">
        <f>IF(Costs9[[#This Row],[Exchange Rate for US and Study Country for Listed Year]]*Costs9[[#This Row],[US Cost in Listed Year]]=0, NA(), Costs9[[#This Row],[US Cost in Listed Year]]*Costs9[[#This Row],[Exchange Rate for US and Study Country for Listed Year]])</f>
        <v>#REF!</v>
      </c>
      <c r="AB140" s="21" t="e">
        <f>VLOOKUP(Costs9[[#This Row],[Country/Region]], [1]!CPI_Tab[#Data], COLUMN([1]!CPI_Tab[[#Headers],[2012]]), FALSE)</f>
        <v>#REF!</v>
      </c>
      <c r="AC140" s="21" t="e">
        <f>INDEX([1]!CPI_Tab[#Data], MATCH(Costs9[[#This Row],[Country/Region]], [1]!CPI_Tab[Country], FALSE), MATCH(Costs9[[#This Row],[Currency Year]], [1]CPI!$A$2:$Q$2, FALSE))</f>
        <v>#REF!</v>
      </c>
      <c r="AD140" s="21"/>
      <c r="AE140" s="21" t="e">
        <f ca="1">IF(ISBLANK(Costs9[[#This Row],[Use region? If so, choose. If not, leave blank. ]]), Costs9[[#This Row],[CPI of 2012 for listed country]]/Costs9[[#This Row],[CPI of listed year &amp; study country]]*Costs9[[#This Row],[LCU Cost in Listed Year]], Costs9[[#This Row],[LCU Cost in Listed Year]]*(PRODUCT(INDIRECT(ADDRESS(MATCH(Costs9[[#This Row],[Use region? If so, choose. If not, leave blank. ]], [1]!RegInf[Country Group Name], 1) + 8, MATCH(Costs9[[#This Row],[Currency Year]], '[1]Regional Inflation'!$A$9:$N$9, 1), 1,1,"Regional Inflation")):INDIRECT(ADDRESS(MATCH(Costs9[[#This Row],[Use region? If so, choose. If not, leave blank. ]], [1]!RegInf[Country Group Name],1) + 8,14,1,1,"Regional Inflation")))))</f>
        <v>#REF!</v>
      </c>
      <c r="AF140" s="21" t="e">
        <f>VLOOKUP(Costs9[[#This Row],[Country/Region]], [1]!Exchange_Tab[#Data], COLUMN([1]!Exchange_Tab[[#Headers],[2012]]), FALSE)</f>
        <v>#REF!</v>
      </c>
      <c r="AG140" s="22">
        <v>128.85199750790085</v>
      </c>
      <c r="AH140" s="21" t="str">
        <f>Costs9[Unit or period]</f>
        <v>per patient</v>
      </c>
    </row>
  </sheetData>
  <pageMargins left="0.7" right="0.7" top="0.75" bottom="0.75" header="0.3" footer="0.3"/>
  <pageSetup orientation="portrait"/>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'[1]Regional Inflation'!#REF!</xm:f>
          </x14:formula1>
          <xm:sqref>AD4:AD140</xm:sqref>
        </x14:dataValidation>
        <x14:dataValidation type="list" errorStyle="warning" allowBlank="1" showInputMessage="1" showErrorMessage="1">
          <x14:formula1>
            <xm:f>[1]CPI!#REF!</xm:f>
          </x14:formula1>
          <xm:sqref>L4:L140</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12E Costs</vt:lpstr>
    </vt:vector>
  </TitlesOfParts>
  <Company>UW DGH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Levin</dc:creator>
  <cp:lastModifiedBy>Mary C. Fisk</cp:lastModifiedBy>
  <dcterms:created xsi:type="dcterms:W3CDTF">2014-10-14T18:59:30Z</dcterms:created>
  <dcterms:modified xsi:type="dcterms:W3CDTF">2016-01-21T22:17:45Z</dcterms:modified>
</cp:coreProperties>
</file>